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565" activeTab="0"/>
  </bookViews>
  <sheets>
    <sheet name="сдх" sheetId="1" r:id="rId1"/>
    <sheet name="ЛОТ 2 Химиков, 7-2Б" sheetId="2" state="hidden" r:id="rId2"/>
    <sheet name="расчет 7-2б" sheetId="3" state="hidden" r:id="rId3"/>
    <sheet name="ЛОТ 3 Химиков, 7-2В" sheetId="4" state="hidden" r:id="rId4"/>
    <sheet name="расчет 7-2 В" sheetId="5" state="hidden" r:id="rId5"/>
    <sheet name="ЛОТ4  Химиков, 7-3" sheetId="6" state="hidden" r:id="rId6"/>
  </sheets>
  <definedNames>
    <definedName name="_xlfn.FLOOR.PRECISE" hidden="1">#NAME?</definedName>
    <definedName name="_xlnm.Print_Area" localSheetId="1">'ЛОТ 2 Химиков, 7-2Б'!$A$1:$DE$95</definedName>
    <definedName name="_xlnm.Print_Area" localSheetId="3">'ЛОТ 3 Химиков, 7-2В'!$A$1:$DE$95</definedName>
    <definedName name="_xlnm.Print_Area" localSheetId="5">'ЛОТ4  Химиков, 7-3'!$A$1:$DE$95</definedName>
    <definedName name="_xlnm.Print_Area" localSheetId="0">'сдх'!$A$1:$DE$48</definedName>
  </definedNames>
  <calcPr fullCalcOnLoad="1"/>
</workbook>
</file>

<file path=xl/sharedStrings.xml><?xml version="1.0" encoding="utf-8"?>
<sst xmlns="http://schemas.openxmlformats.org/spreadsheetml/2006/main" count="410" uniqueCount="122">
  <si>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</si>
  <si>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</si>
  <si>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</si>
  <si>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</si>
  <si>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</si>
  <si>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</si>
  <si>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</si>
  <si>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</si>
  <si>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</si>
  <si>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</si>
  <si>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</si>
  <si>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</si>
  <si>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</si>
  <si>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раз(а) в год</t>
  </si>
  <si>
    <t xml:space="preserve">раза в месяц в </t>
  </si>
  <si>
    <t>теплый период</t>
  </si>
  <si>
    <t xml:space="preserve">по мере необходимости </t>
  </si>
  <si>
    <t>652500, г.Ленинск-Кузнецкий, пр. Кирова, 56</t>
  </si>
  <si>
    <t>Итого:</t>
  </si>
  <si>
    <t>1.1. Влажное подметание лестничных площадок и маршей</t>
  </si>
  <si>
    <t>1.2. Мытье лестничных площадок и маршей</t>
  </si>
  <si>
    <t>2.1. Подметание земельного участка в летний период</t>
  </si>
  <si>
    <t>2.3. Уборка мусора на контейнерных площадках</t>
  </si>
  <si>
    <t>2.4. Сдвижка и подметание снега при отсутствии снегопадов</t>
  </si>
  <si>
    <t>2.5. Сдвижка и подметание снега при снегопаде</t>
  </si>
  <si>
    <t>1. Уборка лестничных клеток зданий свыше двух этажей</t>
  </si>
  <si>
    <t>2. Содержание придомовых территорий зданий свыше двух этажей</t>
  </si>
  <si>
    <t>3. Техническое и аварийное обслуживание внутридомового оборудования</t>
  </si>
  <si>
    <t>3.2. Проведение технических осмотров и устранение незначительных неисправностей в системах вентиляции, электротехнических устройств</t>
  </si>
  <si>
    <t>3.3. Аварийное обслуживание</t>
  </si>
  <si>
    <t>4. Проведение дератизации и дезинсекции</t>
  </si>
  <si>
    <t>4.1. Дератизация и дезинсекция</t>
  </si>
  <si>
    <t>5. Ремонт жилья: содержание и ремонт конструктивных элементов</t>
  </si>
  <si>
    <t>5.1. Замена разбитых стекол окон и дверей в помещениях общего пользования</t>
  </si>
  <si>
    <t>5.2. Проверка состояния и ремонт продухов в цоколях зданий, ремонт и утепление входных дверей и прочие работы</t>
  </si>
  <si>
    <t>6. Ремонт жилья: ремонт внутридомового оборудования</t>
  </si>
  <si>
    <t>по мере необходимости</t>
  </si>
  <si>
    <t>постоянно</t>
  </si>
  <si>
    <t>2.2. Уборка мусора с газона</t>
  </si>
  <si>
    <t>6.3. Ремонт коллективных приборов учета</t>
  </si>
  <si>
    <t>3.1. Регулировка, промывка, испытание, расконсервация систем центрального отопления и других инженерных внутридомовых систем</t>
  </si>
  <si>
    <t>постоянно
на системах водоснабжения, теплоснабжения, канализации, энергоснабжения</t>
  </si>
  <si>
    <t>6.1. Ремонт, регулировка систем центрального отопления, водоснабжения и других инженерных внутридомовых систем</t>
  </si>
  <si>
    <t>Вывоз твердых бытовых отходов</t>
  </si>
  <si>
    <t xml:space="preserve">Заместитель главы города по жилищно-коммунальному хозяйству </t>
  </si>
  <si>
    <t>С.Д.Кнутарев</t>
  </si>
  <si>
    <t>1. Вывоз твердых бытовых отходов</t>
  </si>
  <si>
    <t>2. Захоронение твердых бытовых отходов</t>
  </si>
  <si>
    <t xml:space="preserve">Итого за услуги по вывозу твердых бытовых отходов </t>
  </si>
  <si>
    <t>тел./факс  8-38456-7-26-72    E-mail: zhkh-lk@mail.ru</t>
  </si>
  <si>
    <t>по мере необходимости. В дни снегопада 2 раза в сутки</t>
  </si>
  <si>
    <t>ИТОГО</t>
  </si>
  <si>
    <t>1.3Обметание пыли с потолков, подоконников, отопительных приборов, плафонов на лестничных клетках, чердачных лестниц, шкафов для электросчетчиков и слаботочных устройств, почтовых ящиков</t>
  </si>
  <si>
    <t>раз в год</t>
  </si>
  <si>
    <t>2.6. Ликвидация наледи</t>
  </si>
  <si>
    <t>минимальных работ и услуг по содержанию и ремонту общего имущества</t>
  </si>
  <si>
    <t>3.5. Устранение незначительных неисправностей в системах водопровода и канализации, теплоснабжения, электротехнических устройств</t>
  </si>
  <si>
    <t>3.4. Проверка коллективных приборов учета</t>
  </si>
  <si>
    <t>6.2.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</si>
  <si>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Дворовое благоустройство</t>
  </si>
  <si>
    <t>5.3. Уборка чердачного и подвального пемещений</t>
  </si>
  <si>
    <t>5.4. Сбрасывание снега с крыш, сбивание сосулек</t>
  </si>
  <si>
    <t>6.4. Прочие работы</t>
  </si>
  <si>
    <t xml:space="preserve"> </t>
  </si>
  <si>
    <t>С.Б.Колесникова</t>
  </si>
  <si>
    <t>Начальник экономического отдела</t>
  </si>
  <si>
    <t>ежемесячно</t>
  </si>
  <si>
    <t>6.5. Обслуживание  общедомового узла учета тепловой энергии с горячей водой, циркуляционными насосами и узлом погодного регулирования</t>
  </si>
  <si>
    <t>Содержание и ремонт лифтов</t>
  </si>
  <si>
    <t>Итого за услуги по содержанию и ремонту лифтов:</t>
  </si>
  <si>
    <t>содержание и ремонт игровых площадок</t>
  </si>
  <si>
    <t>Расчет цены за содержание и ремонт общего имущества многоквартирного дома</t>
  </si>
  <si>
    <t>по адресу:</t>
  </si>
  <si>
    <t>Размер платы за содержание и ремонт</t>
  </si>
  <si>
    <t>*</t>
  </si>
  <si>
    <t>=</t>
  </si>
  <si>
    <t>Вывоз мусора</t>
  </si>
  <si>
    <t xml:space="preserve">Итого: </t>
  </si>
  <si>
    <t>рублей</t>
  </si>
  <si>
    <t>Плата за коммунальные услуги</t>
  </si>
  <si>
    <t xml:space="preserve">горячее водоснабжение </t>
  </si>
  <si>
    <t>Кол-во жителей</t>
  </si>
  <si>
    <t>холодное водоснабжение</t>
  </si>
  <si>
    <t>водоотведение</t>
  </si>
  <si>
    <t>электроснабжение</t>
  </si>
  <si>
    <t>теплоснабжение</t>
  </si>
  <si>
    <t>Итого коммунальные услуги:</t>
  </si>
  <si>
    <t>Всего:</t>
  </si>
  <si>
    <t>обеспечение заявки:</t>
  </si>
  <si>
    <t>обеспечение исполнения обязательств</t>
  </si>
  <si>
    <t>отказ от конкурса</t>
  </si>
  <si>
    <t>договор</t>
  </si>
  <si>
    <t>7</t>
  </si>
  <si>
    <t xml:space="preserve"> работы и услуги по содержанию общего имущества  (с 04 сентября 2017 г. по 03 сентября 2018 г.)</t>
  </si>
  <si>
    <t>Плата с с 04 сентября 2017 г. по 03 сентября 2018 г. (рублей)                 ( с пролонгацией)</t>
  </si>
  <si>
    <t>с 03.09.2017 г.</t>
  </si>
  <si>
    <t>7пользователей помещений в многоквартирном доме по адресу: ЛОТ № 2 бульвар Химиков, д. 7/2 Б</t>
  </si>
  <si>
    <t>ЛОТ № 2 бульвар Химиков, д. 7/2Б</t>
  </si>
  <si>
    <t>7пользователей помещений в многоквартирном доме по адресу: ЛОТ № 3 бульвар Химиков, д. 7/2 В</t>
  </si>
  <si>
    <t>ЛОТ № 3 бульвар Химиков, д. 7/2В</t>
  </si>
  <si>
    <t>7пользователей помещений в многоквартирном доме по адресу: ЛОТ № 4 бульвар Химиков, д. 7/3</t>
  </si>
  <si>
    <t xml:space="preserve">Содержание и эксплуатация лифтов </t>
  </si>
  <si>
    <r>
      <t>(</t>
    </r>
    <r>
      <rPr>
        <sz val="9"/>
        <rFont val="Times New Roman"/>
        <family val="1"/>
      </rPr>
      <t>должность, ф.и.о. руководителя органаместного самоуправления, являющегося организатором конкурса,)</t>
    </r>
  </si>
  <si>
    <t>Утверждаю:</t>
  </si>
  <si>
    <t>1. Работы, необходимые для надлежащего содержания несущих конструкци, ремонт конструктивных элементов, внутридомового оборудования входящего в состав общего имущества в многоквартирном доме</t>
  </si>
  <si>
    <t>2.1. Проведение дератизации и дезинфекции помещений, входящих в состав общего имущества</t>
  </si>
  <si>
    <t>2.1. Работы по содержанию земельного участка (придомовая территория), на котором расположен многоквартирный дом, с элементами озеленения и благоустройства</t>
  </si>
  <si>
    <t>1.1. Работы, выполняемые в отношении всех видов фундамента, подвала, стен, перекрытий, покрытий, балок перекрытий, крыши, лестниц, фасадов, перегородок</t>
  </si>
  <si>
    <t>1.5. Работы выполняемые в целях надлежащего содержания систем вентяции,   водоснабжения, теплоснабжения,   водоотведения, электрооборудования в том числе аварийное обслуживание, проверка коллективных приборов</t>
  </si>
  <si>
    <t xml:space="preserve">проверка состаяния, текущий ремонт - постоянно;                                                                                                                         аварийный ремонт - по мере необходимости </t>
  </si>
  <si>
    <t>1 раз в год</t>
  </si>
  <si>
    <t>1.2. Работы, выпоняемые в целях надлежащего содержания внутренней отделки, проверка состояния внутренней отделки.</t>
  </si>
  <si>
    <t>1.3. Работы, выпоняемые в целях надлежащего содержания полов помещений, относящих к общему имуществу</t>
  </si>
  <si>
    <t xml:space="preserve">1.4. Работы выполняемые в целях надлежащего содержания оконных и дверных запонений помещений, относящихся к общему имуществу </t>
  </si>
  <si>
    <t>тел./факс  8-38442-7-45-18    E-mail: otd_gkh@mail.ru</t>
  </si>
  <si>
    <t>А.А. Зарубин</t>
  </si>
  <si>
    <t>заместитель главы Промышленновского муниципального округа - начальник Управления по жизнеобеспечению и строительтву администрации Промышленновского муниципального округа</t>
  </si>
  <si>
    <t>652380, Промышленновский район,  пгт. Промышленная, ул. Коммунистическая, д. 23а</t>
  </si>
  <si>
    <t>3</t>
  </si>
  <si>
    <t>пользователей помещений в многоквартирном доме по адресу: Кемеровская область, Промышленновский район,                 пгт. Промышленная, ул. Коммунистическая, д. 10</t>
  </si>
  <si>
    <t xml:space="preserve"> работы и услуги по содержанию общего имущества  (с 17 апреля 2023 г. по 16 апреля 2024 г.)</t>
  </si>
  <si>
    <t>Плата с 17 апреля 2023 г. по 16 апреля 2023 г. (рублей)                 ( с пролонгацией)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</si>
</sst>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_р_.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3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2" fontId="2" fillId="32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60" zoomScalePageLayoutView="0" workbookViewId="0" topLeftCell="B25">
      <selection activeCell="AO44" sqref="AO44"/>
    </sheetView>
  </sheetViews>
  <sheetFormatPr defaultColWidth="9.00390625" defaultRowHeight="12.75"/>
  <cols>
    <col min="1" max="1" width="0.875" style="0" hidden="1" customWidth="1"/>
    <col min="2" max="43" width="0.875" style="0" customWidth="1"/>
    <col min="44" max="44" width="6.50390625" style="0" customWidth="1"/>
    <col min="45" max="46" width="0.875" style="0" customWidth="1"/>
    <col min="47" max="47" width="0.5" style="0" customWidth="1"/>
    <col min="48" max="50" width="0" style="0" hidden="1" customWidth="1"/>
    <col min="51" max="51" width="1.625" style="0" customWidth="1"/>
    <col min="52" max="52" width="0.6171875" style="0" customWidth="1"/>
    <col min="53" max="70" width="0.875" style="0" customWidth="1"/>
    <col min="71" max="71" width="3.875" style="0" customWidth="1"/>
    <col min="72" max="88" width="0.875" style="0" customWidth="1"/>
    <col min="89" max="89" width="9.25390625" style="0" customWidth="1"/>
    <col min="90" max="90" width="15.50390625" style="0" customWidth="1"/>
    <col min="91" max="99" width="0.875" style="0" customWidth="1"/>
    <col min="100" max="100" width="0.6171875" style="0" customWidth="1"/>
    <col min="101" max="102" width="0" style="0" hidden="1" customWidth="1"/>
    <col min="103" max="103" width="0.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50390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976.8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03" t="s">
        <v>103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29"/>
      <c r="DG2" s="27"/>
      <c r="DH2" s="27"/>
    </row>
    <row r="3" spans="1:112" ht="3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116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29"/>
      <c r="DG3" s="27"/>
      <c r="DH3" s="27"/>
    </row>
    <row r="4" spans="1:1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5" t="s">
        <v>115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30"/>
      <c r="DG4" s="38"/>
      <c r="DH4" s="38"/>
    </row>
    <row r="5" spans="1:112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4" t="s">
        <v>102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29"/>
      <c r="DG5" s="27"/>
      <c r="DH5" s="27"/>
    </row>
    <row r="6" spans="1:112" ht="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30"/>
      <c r="DG6" s="38"/>
      <c r="DH6" s="38"/>
    </row>
    <row r="7" spans="1:112" ht="31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07" t="s">
        <v>117</v>
      </c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1" t="s">
        <v>7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30"/>
      <c r="DG8" s="38"/>
      <c r="DH8" s="38"/>
    </row>
    <row r="9" spans="1:1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92" t="s">
        <v>114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1" t="s">
        <v>8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30"/>
      <c r="DG10" s="38"/>
      <c r="DH10" s="38"/>
    </row>
    <row r="11" spans="1:1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92"/>
      <c r="BI11" s="92"/>
      <c r="BJ11" s="92"/>
      <c r="BK11" s="92"/>
      <c r="BL11" s="92"/>
      <c r="BM11" s="2" t="s">
        <v>9</v>
      </c>
      <c r="BN11" s="2"/>
      <c r="BO11" s="2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3">
        <v>202</v>
      </c>
      <c r="CP11" s="93"/>
      <c r="CQ11" s="93"/>
      <c r="CR11" s="93"/>
      <c r="CS11" s="93"/>
      <c r="CT11" s="93"/>
      <c r="CU11" s="94" t="s">
        <v>118</v>
      </c>
      <c r="CV11" s="94"/>
      <c r="CW11" s="94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1" t="s">
        <v>11</v>
      </c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77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31"/>
      <c r="DG15" s="27"/>
      <c r="DH15" s="27"/>
    </row>
    <row r="16" spans="1:112" ht="16.5">
      <c r="A16" s="77" t="s">
        <v>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31"/>
      <c r="DG16" s="27"/>
      <c r="DH16" s="27"/>
    </row>
    <row r="17" spans="1:112" ht="33" customHeight="1">
      <c r="A17" s="78" t="s">
        <v>119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31"/>
      <c r="DG17" s="27"/>
      <c r="DH17" s="27"/>
    </row>
    <row r="18" spans="1:112" ht="16.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31"/>
      <c r="DG18" s="27"/>
      <c r="DH18" s="27"/>
    </row>
    <row r="19" spans="1:112" ht="15">
      <c r="A19" s="2"/>
      <c r="B19" s="2"/>
      <c r="C19" s="2"/>
      <c r="D19" s="2"/>
      <c r="E19" s="2"/>
      <c r="F19" s="2"/>
      <c r="G19" s="89" t="s">
        <v>120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29"/>
      <c r="DG19" s="27"/>
      <c r="DH19" s="27"/>
    </row>
    <row r="20" spans="1:112" ht="1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 t="s">
        <v>0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 t="s">
        <v>1</v>
      </c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23" t="s">
        <v>121</v>
      </c>
      <c r="CM21" s="88" t="s">
        <v>2</v>
      </c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32"/>
      <c r="DG21" s="27"/>
      <c r="DH21" s="27"/>
    </row>
    <row r="22" spans="1:112" ht="29.25" customHeight="1">
      <c r="A22" s="68" t="s">
        <v>104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9"/>
      <c r="DF22" s="16"/>
      <c r="DG22" s="27"/>
      <c r="DH22" s="27"/>
    </row>
    <row r="23" spans="1:112" ht="15.75" customHeight="1">
      <c r="A23" s="67" t="s">
        <v>107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79" t="s">
        <v>109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1"/>
      <c r="BT23" s="170">
        <f>ROUND(((CM23*1845.5)*12),2)</f>
        <v>320895.54</v>
      </c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2"/>
      <c r="CL23" s="179">
        <f>BT23</f>
        <v>320895.54</v>
      </c>
      <c r="CM23" s="161">
        <v>14.49</v>
      </c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3"/>
      <c r="DF23" s="41"/>
      <c r="DG23" s="27"/>
      <c r="DH23" s="27"/>
    </row>
    <row r="24" spans="1:112" ht="49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82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4"/>
      <c r="BT24" s="173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0"/>
      <c r="CM24" s="164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6"/>
      <c r="DF24" s="16"/>
      <c r="DG24" s="27"/>
      <c r="DH24" s="27"/>
    </row>
    <row r="25" spans="1:112" ht="15.75" customHeight="1">
      <c r="A25" s="67" t="s">
        <v>111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82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4"/>
      <c r="BT25" s="173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5"/>
      <c r="CL25" s="180"/>
      <c r="CM25" s="164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6"/>
      <c r="DF25" s="16"/>
      <c r="DG25" s="27"/>
      <c r="DH25" s="27"/>
    </row>
    <row r="26" spans="1:112" ht="38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82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4"/>
      <c r="BT26" s="173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5"/>
      <c r="CL26" s="180"/>
      <c r="CM26" s="164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6"/>
      <c r="DF26" s="16"/>
      <c r="DG26" s="27"/>
      <c r="DH26" s="27"/>
    </row>
    <row r="27" spans="1:112" ht="15.75" customHeight="1">
      <c r="A27" s="67" t="s">
        <v>112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82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4"/>
      <c r="BT27" s="173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5"/>
      <c r="CL27" s="180"/>
      <c r="CM27" s="164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6"/>
      <c r="DF27" s="16"/>
      <c r="DG27" s="27"/>
      <c r="DH27" s="27"/>
    </row>
    <row r="28" spans="1:112" ht="3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82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4"/>
      <c r="BT28" s="173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5"/>
      <c r="CL28" s="180"/>
      <c r="CM28" s="164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6"/>
      <c r="DF28" s="16"/>
      <c r="DG28" s="27"/>
      <c r="DH28" s="27"/>
    </row>
    <row r="29" spans="1:112" ht="15.75" customHeight="1">
      <c r="A29" s="67" t="s">
        <v>113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82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4"/>
      <c r="BT29" s="173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5"/>
      <c r="CL29" s="180"/>
      <c r="CM29" s="164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6"/>
      <c r="DF29" s="16"/>
      <c r="DG29" s="27"/>
      <c r="DH29" s="27"/>
    </row>
    <row r="30" spans="1:112" ht="4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82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4"/>
      <c r="BT30" s="173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5"/>
      <c r="CL30" s="180"/>
      <c r="CM30" s="164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6"/>
      <c r="DF30" s="16"/>
      <c r="DG30" s="27"/>
      <c r="DH30" s="39"/>
    </row>
    <row r="31" spans="1:112" ht="99" customHeight="1">
      <c r="A31" s="67" t="s">
        <v>108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85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7"/>
      <c r="BT31" s="173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5"/>
      <c r="CL31" s="180"/>
      <c r="CM31" s="164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6"/>
      <c r="DF31" s="16"/>
      <c r="DG31" s="27"/>
      <c r="DH31" s="39"/>
    </row>
    <row r="32" spans="1:112" ht="68.25" customHeight="1">
      <c r="A32" s="56"/>
      <c r="B32" s="160" t="s">
        <v>106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73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5"/>
      <c r="CL32" s="180"/>
      <c r="CM32" s="164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6"/>
      <c r="DF32" s="16"/>
      <c r="DG32" s="27"/>
      <c r="DH32" s="27"/>
    </row>
    <row r="33" spans="1:112" ht="15.75" customHeight="1">
      <c r="A33" s="67" t="s">
        <v>105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96" t="s">
        <v>110</v>
      </c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8"/>
      <c r="BT33" s="173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5"/>
      <c r="CL33" s="180"/>
      <c r="CM33" s="164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6"/>
      <c r="DF33" s="41"/>
      <c r="DG33" s="27"/>
      <c r="DH33" s="27"/>
    </row>
    <row r="34" spans="1:112" ht="36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99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100"/>
      <c r="BT34" s="173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5"/>
      <c r="CL34" s="180"/>
      <c r="CM34" s="164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6"/>
      <c r="DF34" s="16"/>
      <c r="DG34" s="27"/>
      <c r="DH34" s="39"/>
    </row>
    <row r="35" spans="1:112" ht="15.75" customHeight="1">
      <c r="A35" s="67" t="s">
        <v>106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57" t="s">
        <v>37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9"/>
      <c r="BT35" s="173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5"/>
      <c r="CL35" s="180"/>
      <c r="CM35" s="164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6"/>
      <c r="DF35" s="66"/>
      <c r="DG35" s="27"/>
      <c r="DH35" s="27"/>
    </row>
    <row r="36" spans="1:112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0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2"/>
      <c r="BT36" s="173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5"/>
      <c r="CL36" s="180"/>
      <c r="CM36" s="164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6"/>
      <c r="DF36" s="66"/>
      <c r="DG36" s="27"/>
      <c r="DH36" s="27"/>
    </row>
    <row r="37" spans="1:112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0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2"/>
      <c r="BT37" s="173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5"/>
      <c r="CL37" s="180"/>
      <c r="CM37" s="164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6"/>
      <c r="DF37" s="66"/>
      <c r="DG37" s="27"/>
      <c r="DH37" s="27"/>
    </row>
    <row r="38" spans="1:112" ht="17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0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2"/>
      <c r="BT38" s="173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5"/>
      <c r="CL38" s="180"/>
      <c r="CM38" s="164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6"/>
      <c r="DF38" s="66"/>
      <c r="DG38" s="27"/>
      <c r="DH38" s="27"/>
    </row>
    <row r="39" spans="1:112" ht="18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3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5"/>
      <c r="BT39" s="176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8"/>
      <c r="CL39" s="181"/>
      <c r="CM39" s="167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9"/>
      <c r="DF39" s="66"/>
      <c r="DG39" s="27"/>
      <c r="DH39" s="27"/>
    </row>
    <row r="40" spans="1:112" ht="15.75" customHeight="1">
      <c r="A40" s="68" t="s">
        <v>51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70"/>
      <c r="AS40" s="71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70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8"/>
      <c r="CL40" s="15">
        <f>CL33+CL23</f>
        <v>320895.54</v>
      </c>
      <c r="CM40" s="74">
        <f>SUM(CM23+CM33)</f>
        <v>14.49</v>
      </c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6"/>
      <c r="DF40" s="16"/>
      <c r="DG40" s="27"/>
      <c r="DH40" s="27"/>
    </row>
    <row r="41" spans="1:112" ht="15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25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33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16"/>
      <c r="DG41" s="27"/>
      <c r="DH41" s="27"/>
    </row>
    <row r="42" spans="1:112" ht="15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25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33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16"/>
      <c r="DG42" s="27"/>
      <c r="DH42" s="27"/>
    </row>
    <row r="43" spans="1:1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9"/>
      <c r="DG43" s="27"/>
      <c r="DH43" s="27"/>
    </row>
    <row r="44" spans="1:112" ht="15">
      <c r="A44" s="29"/>
      <c r="B44" s="29"/>
      <c r="C44" s="29"/>
      <c r="D44" s="29"/>
      <c r="E44" s="2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72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29"/>
      <c r="DG44" s="27"/>
      <c r="DH44" s="27"/>
    </row>
    <row r="45" spans="1:1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9"/>
      <c r="DG45" s="27"/>
      <c r="DH45" s="27"/>
    </row>
  </sheetData>
  <sheetProtection/>
  <mergeCells count="44">
    <mergeCell ref="B32:AR32"/>
    <mergeCell ref="AS32:BS32"/>
    <mergeCell ref="CM23:DE39"/>
    <mergeCell ref="BT23:CK39"/>
    <mergeCell ref="CL23:CL39"/>
    <mergeCell ref="A22:DE22"/>
    <mergeCell ref="A23:AR24"/>
    <mergeCell ref="A27:AR28"/>
    <mergeCell ref="A25:AR26"/>
    <mergeCell ref="A29:AR30"/>
    <mergeCell ref="A31:AR31"/>
    <mergeCell ref="AS33:BS34"/>
    <mergeCell ref="AZ2:DE2"/>
    <mergeCell ref="AZ3:DE3"/>
    <mergeCell ref="AZ4:DE4"/>
    <mergeCell ref="AZ5:DE5"/>
    <mergeCell ref="AZ7:DE7"/>
    <mergeCell ref="AZ8:DE8"/>
    <mergeCell ref="BT21:CK21"/>
    <mergeCell ref="CM21:DE21"/>
    <mergeCell ref="AZ6:DE6"/>
    <mergeCell ref="AZ10:DE10"/>
    <mergeCell ref="AZ9:DE9"/>
    <mergeCell ref="CO11:CT11"/>
    <mergeCell ref="CU11:CW11"/>
    <mergeCell ref="BP12:CN12"/>
    <mergeCell ref="BH11:BL11"/>
    <mergeCell ref="BP11:CN11"/>
    <mergeCell ref="A15:DE15"/>
    <mergeCell ref="A16:DE16"/>
    <mergeCell ref="A17:DE17"/>
    <mergeCell ref="A33:AR34"/>
    <mergeCell ref="AS23:BS31"/>
    <mergeCell ref="A21:AR21"/>
    <mergeCell ref="AS21:BS21"/>
    <mergeCell ref="G19:DE19"/>
    <mergeCell ref="A18:DE18"/>
    <mergeCell ref="AS35:BS39"/>
    <mergeCell ref="DF35:DF39"/>
    <mergeCell ref="A35:AR39"/>
    <mergeCell ref="A40:AR40"/>
    <mergeCell ref="AS40:BS40"/>
    <mergeCell ref="CL44:DE44"/>
    <mergeCell ref="CM40:DE40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67">
      <selection activeCell="BT81" sqref="BT81:CK81"/>
    </sheetView>
  </sheetViews>
  <sheetFormatPr defaultColWidth="9.00390625" defaultRowHeight="12.75"/>
  <cols>
    <col min="1" max="43" width="0.875" style="0" customWidth="1"/>
    <col min="44" max="44" width="6.50390625" style="0" customWidth="1"/>
    <col min="45" max="46" width="0.875" style="0" customWidth="1"/>
    <col min="47" max="47" width="0.5" style="0" customWidth="1"/>
    <col min="48" max="50" width="0" style="0" hidden="1" customWidth="1"/>
    <col min="51" max="51" width="1.625" style="0" customWidth="1"/>
    <col min="52" max="52" width="0.61718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6171875" style="0" customWidth="1"/>
    <col min="101" max="102" width="0" style="0" hidden="1" customWidth="1"/>
    <col min="103" max="103" width="0.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50390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03" t="s">
        <v>4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29"/>
      <c r="DG2" s="27"/>
      <c r="DH2" s="27"/>
    </row>
    <row r="3" spans="1:1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5" t="s">
        <v>44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1" t="s">
        <v>5</v>
      </c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30"/>
      <c r="DG4" s="38"/>
      <c r="DH4" s="38"/>
    </row>
    <row r="5" spans="1:1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5" t="s">
        <v>45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1" t="s">
        <v>6</v>
      </c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30"/>
      <c r="DG6" s="38"/>
      <c r="DH6" s="38"/>
    </row>
    <row r="7" spans="1:1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92" t="s">
        <v>17</v>
      </c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1" t="s">
        <v>7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30"/>
      <c r="DG8" s="38"/>
      <c r="DH8" s="38"/>
    </row>
    <row r="9" spans="1:1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92" t="s">
        <v>49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1" t="s">
        <v>8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30"/>
      <c r="DG10" s="38"/>
      <c r="DH10" s="38"/>
    </row>
    <row r="11" spans="1:1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92"/>
      <c r="BI11" s="92"/>
      <c r="BJ11" s="92"/>
      <c r="BK11" s="92"/>
      <c r="BL11" s="92"/>
      <c r="BM11" s="2" t="s">
        <v>9</v>
      </c>
      <c r="BN11" s="2"/>
      <c r="BO11" s="2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3">
        <v>201</v>
      </c>
      <c r="CP11" s="93"/>
      <c r="CQ11" s="93"/>
      <c r="CR11" s="93"/>
      <c r="CS11" s="93"/>
      <c r="CT11" s="93"/>
      <c r="CU11" s="94" t="s">
        <v>92</v>
      </c>
      <c r="CV11" s="94"/>
      <c r="CW11" s="94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1" t="s">
        <v>11</v>
      </c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77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31"/>
      <c r="DG15" s="27"/>
      <c r="DH15" s="27"/>
    </row>
    <row r="16" spans="1:112" ht="16.5">
      <c r="A16" s="77" t="s">
        <v>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31"/>
      <c r="DG16" s="27"/>
      <c r="DH16" s="27"/>
    </row>
    <row r="17" spans="1:112" ht="16.5">
      <c r="A17" s="77" t="s">
        <v>96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31"/>
      <c r="DG17" s="27"/>
      <c r="DH17" s="27"/>
    </row>
    <row r="18" spans="1:112" ht="16.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31"/>
      <c r="DG18" s="27"/>
      <c r="DH18" s="27"/>
    </row>
    <row r="19" spans="1:112" ht="15">
      <c r="A19" s="2"/>
      <c r="B19" s="2"/>
      <c r="C19" s="2"/>
      <c r="D19" s="2"/>
      <c r="E19" s="2"/>
      <c r="F19" s="2"/>
      <c r="G19" s="129" t="s">
        <v>93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29"/>
      <c r="DG19" s="27"/>
      <c r="DH19" s="27"/>
    </row>
    <row r="20" spans="1:112" ht="1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 t="s">
        <v>0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 t="s">
        <v>1</v>
      </c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23" t="s">
        <v>94</v>
      </c>
      <c r="CM21" s="88" t="s">
        <v>2</v>
      </c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32"/>
      <c r="DG21" s="27"/>
      <c r="DH21" s="27"/>
    </row>
    <row r="22" spans="1:112" ht="15">
      <c r="A22" s="126" t="s">
        <v>63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32"/>
      <c r="DG22" s="27"/>
      <c r="DH22" s="27"/>
    </row>
    <row r="23" spans="1:112" ht="15.75" customHeight="1">
      <c r="A23" s="6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9"/>
      <c r="DF23" s="16"/>
      <c r="DG23" s="27"/>
      <c r="DH23" s="27"/>
    </row>
    <row r="24" spans="1:112" ht="15.75" customHeight="1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5"/>
      <c r="AT24" s="75">
        <v>2.7</v>
      </c>
      <c r="AU24" s="75"/>
      <c r="AV24" s="75"/>
      <c r="AW24" s="75"/>
      <c r="AX24" s="75"/>
      <c r="AY24" s="75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6">
        <f>ROUND(CM24*$A$1*12,0)</f>
        <v>39674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4"/>
      <c r="CL24" s="101">
        <f>ROUND(BT24/12*12,0)</f>
        <v>39674</v>
      </c>
      <c r="CM24" s="102">
        <v>1.21</v>
      </c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16"/>
      <c r="DG24" s="27"/>
      <c r="DH24" s="27"/>
    </row>
    <row r="25" spans="1:112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116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5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8"/>
      <c r="CL25" s="110"/>
      <c r="CM25" s="125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  <c r="DF25" s="41">
        <v>1.69</v>
      </c>
      <c r="DG25" s="27"/>
      <c r="DH25" s="27"/>
    </row>
    <row r="26" spans="1:112" ht="15.75" customHeight="1">
      <c r="A26" s="67" t="s">
        <v>20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10"/>
      <c r="AT26" s="131">
        <v>2</v>
      </c>
      <c r="AU26" s="131"/>
      <c r="AV26" s="131"/>
      <c r="AW26" s="131"/>
      <c r="AX26" s="131"/>
      <c r="AY26" s="131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96">
        <f>ROUND(CM26*$A$1*12,0)</f>
        <v>12460</v>
      </c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4"/>
      <c r="CL26" s="101">
        <f>ROUND(BT26/12*12,0)</f>
        <v>12460</v>
      </c>
      <c r="CM26" s="102">
        <v>0.38</v>
      </c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16"/>
      <c r="DG26" s="27"/>
      <c r="DH26" s="27"/>
    </row>
    <row r="27" spans="1:112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25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8"/>
      <c r="CL27" s="110"/>
      <c r="CM27" s="125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F27" s="16">
        <f>BT26/12/31*8</f>
        <v>267.9569892473118</v>
      </c>
      <c r="DG27" s="27"/>
      <c r="DH27" s="27"/>
    </row>
    <row r="28" spans="1:112" ht="99.75" customHeight="1">
      <c r="A28" s="67" t="s">
        <v>52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121" t="s">
        <v>53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70"/>
      <c r="BT28" s="74">
        <f>CM28*A1*12</f>
        <v>3278.88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2"/>
      <c r="CL28" s="21">
        <f>ROUND(BT28/12*12,0)</f>
        <v>3279</v>
      </c>
      <c r="CM28" s="120">
        <v>0.1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68" t="s">
        <v>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9"/>
      <c r="DF29" s="16"/>
      <c r="DG29" s="27"/>
      <c r="DH29" s="27"/>
    </row>
    <row r="30" spans="1:112" ht="15.75" customHeight="1">
      <c r="A30" s="67" t="s">
        <v>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5"/>
      <c r="AT30" s="75">
        <v>1</v>
      </c>
      <c r="AU30" s="75"/>
      <c r="AV30" s="75"/>
      <c r="AW30" s="75"/>
      <c r="AX30" s="75"/>
      <c r="AY30" s="75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96">
        <f>ROUND(CM30*$A$1*12,0)</f>
        <v>5059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4"/>
      <c r="CL30" s="101">
        <f>ROUND(BT30/12*12,0)</f>
        <v>5059</v>
      </c>
      <c r="CM30" s="102">
        <f>7.6%*DF30</f>
        <v>0.15427999999999997</v>
      </c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2"/>
      <c r="DF30" s="41">
        <v>2.03</v>
      </c>
      <c r="DG30" s="27"/>
      <c r="DH30" s="27"/>
    </row>
    <row r="31" spans="1:112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116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8"/>
      <c r="BT31" s="125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0"/>
      <c r="CM31" s="113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16">
        <f>BT30/12/31*8</f>
        <v>108.79569892473118</v>
      </c>
      <c r="DG31" s="27"/>
      <c r="DH31" s="27"/>
    </row>
    <row r="32" spans="1:112" ht="15.75" customHeight="1">
      <c r="A32" s="67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5"/>
      <c r="AT32" s="75">
        <v>1</v>
      </c>
      <c r="AU32" s="75"/>
      <c r="AV32" s="75"/>
      <c r="AW32" s="75"/>
      <c r="AX32" s="75"/>
      <c r="AY32" s="75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96">
        <f>ROUND(CM32*$A$1*12,0)</f>
        <v>7055</v>
      </c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01">
        <f>ROUND(BT32/12*12,0)</f>
        <v>7055</v>
      </c>
      <c r="CM32" s="102">
        <f>10.6%*DF30</f>
        <v>0.21517999999999998</v>
      </c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16"/>
      <c r="DG32" s="27"/>
      <c r="DH32" s="27"/>
    </row>
    <row r="33" spans="1:112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116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8"/>
      <c r="BT33" s="125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0"/>
      <c r="CM33" s="113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5"/>
      <c r="DF33" s="16">
        <f>BT32/12/31*8</f>
        <v>151.72043010752688</v>
      </c>
      <c r="DG33" s="27"/>
      <c r="DH33" s="27"/>
    </row>
    <row r="34" spans="1:112" ht="15.75" customHeight="1">
      <c r="A34" s="67" t="s">
        <v>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5"/>
      <c r="AT34" s="75">
        <v>5</v>
      </c>
      <c r="AU34" s="75"/>
      <c r="AV34" s="75"/>
      <c r="AW34" s="75"/>
      <c r="AX34" s="75"/>
      <c r="AY34" s="75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96">
        <f>ROUND(CM34*$A$1*12,0)</f>
        <v>2729</v>
      </c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01">
        <f>ROUND(BT34/12*12,0)</f>
        <v>2729</v>
      </c>
      <c r="CM34" s="102">
        <f>4.1%*DF30</f>
        <v>0.08322999999999998</v>
      </c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2"/>
      <c r="DF34" s="16"/>
      <c r="DG34" s="27"/>
      <c r="DH34" s="27"/>
    </row>
    <row r="35" spans="1:112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116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8"/>
      <c r="BT35" s="125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0"/>
      <c r="CM35" s="113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5"/>
      <c r="DF35" s="16">
        <f>BT34/12/31*8</f>
        <v>58.68817204301075</v>
      </c>
      <c r="DG35" s="27"/>
      <c r="DH35" s="27"/>
    </row>
    <row r="36" spans="1:112" ht="15.75" customHeight="1">
      <c r="A36" s="67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57" t="s">
        <v>36</v>
      </c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96">
        <f>ROUND(CM36*$A$1*12,0)</f>
        <v>5791</v>
      </c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01">
        <f>ROUND(BT36/12*12,0)</f>
        <v>5791</v>
      </c>
      <c r="CM36" s="102">
        <f>8.7%*DF30</f>
        <v>0.17660999999999996</v>
      </c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2"/>
      <c r="DF36" s="16"/>
      <c r="DG36" s="27"/>
      <c r="DH36" s="27"/>
    </row>
    <row r="37" spans="1:112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125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25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0"/>
      <c r="CM37" s="113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5"/>
      <c r="DF37" s="16">
        <f>BT36/12/31*8</f>
        <v>124.53763440860214</v>
      </c>
      <c r="DG37" s="27"/>
      <c r="DH37" s="27"/>
    </row>
    <row r="38" spans="1:112" ht="15.75" customHeight="1">
      <c r="A38" s="67" t="s">
        <v>24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132" t="s">
        <v>50</v>
      </c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4"/>
      <c r="BT38" s="96">
        <f>ROUND(CM38*$A$1*12,0)</f>
        <v>38239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4"/>
      <c r="CL38" s="101">
        <f>ROUND(BT38/12*12,0)</f>
        <v>38239</v>
      </c>
      <c r="CM38" s="102">
        <f>57.45%*DF30</f>
        <v>1.166235</v>
      </c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2"/>
      <c r="DF38" s="16">
        <f>BT38/12/30*8</f>
        <v>849.7555555555556</v>
      </c>
      <c r="DG38" s="27"/>
      <c r="DH38" s="27"/>
    </row>
    <row r="39" spans="1:112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125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25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0"/>
      <c r="CM39" s="113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5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67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132" t="s">
        <v>50</v>
      </c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96">
        <f>ROUND(CM40*$A$1*12,0)</f>
        <v>7655</v>
      </c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4"/>
      <c r="CL40" s="101">
        <f>ROUND(BT40/12*12,0)</f>
        <v>7655</v>
      </c>
      <c r="CM40" s="102">
        <f>11.5%*DF30</f>
        <v>0.23345</v>
      </c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6"/>
      <c r="DG40" s="27"/>
      <c r="DH40" s="27"/>
    </row>
    <row r="41" spans="1:112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125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25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8"/>
      <c r="CL41" s="110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164.6236559139785</v>
      </c>
      <c r="DG41" s="27"/>
      <c r="DH41" s="27"/>
    </row>
    <row r="42" spans="1:112" ht="15.75" customHeight="1">
      <c r="A42" s="68" t="s">
        <v>27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70"/>
      <c r="DF42" s="16"/>
      <c r="DG42" s="27"/>
      <c r="DH42" s="27"/>
    </row>
    <row r="43" spans="1:112" ht="15.75" customHeight="1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5"/>
      <c r="AT43" s="75">
        <v>1</v>
      </c>
      <c r="AU43" s="75"/>
      <c r="AV43" s="75"/>
      <c r="AW43" s="75"/>
      <c r="AX43" s="75"/>
      <c r="AY43" s="75"/>
      <c r="AZ43" s="4"/>
      <c r="BA43" s="137" t="s">
        <v>13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96">
        <f>ROUND(CM43*$A$1*12,0)</f>
        <v>21968</v>
      </c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01">
        <f>ROUND(BT43/12*12,0)</f>
        <v>21968</v>
      </c>
      <c r="CM43" s="102">
        <v>0.67</v>
      </c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4"/>
      <c r="DF43" s="41">
        <v>2.96</v>
      </c>
      <c r="DG43" s="27"/>
      <c r="DH43" s="27"/>
    </row>
    <row r="44" spans="1:112" ht="33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116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125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8"/>
      <c r="CL44" s="110"/>
      <c r="CM44" s="125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67" t="s">
        <v>28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132" t="s">
        <v>36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4"/>
      <c r="BT45" s="96">
        <f>ROUND(CM45*$A$1*12,0)</f>
        <v>23608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4"/>
      <c r="CL45" s="101">
        <f>ROUND(BT45/12*12,0)</f>
        <v>23608</v>
      </c>
      <c r="CM45" s="102">
        <v>0.72</v>
      </c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4"/>
      <c r="DF45" s="66">
        <f>BT45/12/31*8</f>
        <v>507.6989247311828</v>
      </c>
      <c r="DG45" s="27"/>
      <c r="DH45" s="27"/>
    </row>
    <row r="46" spans="1:112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8"/>
      <c r="CM46" s="133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5"/>
      <c r="DF46" s="66"/>
      <c r="DG46" s="27"/>
      <c r="DH46" s="27"/>
    </row>
    <row r="47" spans="1:112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33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33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8"/>
      <c r="CM47" s="133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5"/>
      <c r="DF47" s="66"/>
      <c r="DG47" s="27"/>
      <c r="DH47" s="27"/>
    </row>
    <row r="48" spans="1:112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8"/>
      <c r="CM48" s="133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5"/>
      <c r="DF48" s="66"/>
      <c r="DG48" s="27"/>
      <c r="DH48" s="27"/>
    </row>
    <row r="49" spans="1:112" ht="0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125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125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0"/>
      <c r="CM49" s="125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  <c r="DF49" s="66"/>
      <c r="DG49" s="27"/>
      <c r="DH49" s="27"/>
    </row>
    <row r="50" spans="1:112" ht="15.75" customHeight="1">
      <c r="A50" s="67" t="s">
        <v>29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19"/>
      <c r="AT50" s="136" t="s">
        <v>41</v>
      </c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0"/>
      <c r="BT50" s="71">
        <f>ROUND(CM50*$A$1*12,0)</f>
        <v>30166</v>
      </c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70"/>
      <c r="CL50" s="22">
        <f>ROUND(BT50/12*12,0)</f>
        <v>30166</v>
      </c>
      <c r="CM50" s="120">
        <v>0.92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70"/>
      <c r="DF50" s="24">
        <f>BT50/12/31*8</f>
        <v>648.7311827956989</v>
      </c>
      <c r="DG50" s="27"/>
      <c r="DH50" s="27"/>
    </row>
    <row r="51" spans="1:112" ht="15.75" customHeight="1">
      <c r="A51" s="67" t="s">
        <v>57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139" t="s">
        <v>36</v>
      </c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T51" s="71">
        <f>ROUND(CM51*$A$1*12,0)</f>
        <v>13771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70"/>
      <c r="CL51" s="22">
        <f>ROUND(BT51/12*12,0)</f>
        <v>13771</v>
      </c>
      <c r="CM51" s="120">
        <v>0.42</v>
      </c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70"/>
      <c r="DF51" s="24">
        <f>BT51/12/31*8</f>
        <v>296.1505376344086</v>
      </c>
      <c r="DG51" s="27"/>
      <c r="DH51" s="27"/>
    </row>
    <row r="52" spans="1:112" ht="65.25" customHeight="1">
      <c r="A52" s="67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7"/>
      <c r="AT52" s="136" t="s">
        <v>36</v>
      </c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  <c r="BT52" s="71">
        <f>ROUND(CM52*$A$1*12,0)</f>
        <v>7541</v>
      </c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70"/>
      <c r="CL52" s="22">
        <f>ROUND(BT52/12*12,0)</f>
        <v>7541</v>
      </c>
      <c r="CM52" s="120">
        <v>0.23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70"/>
      <c r="DF52" s="16">
        <f>BT52/12/31*8</f>
        <v>162.17204301075267</v>
      </c>
      <c r="DG52" s="27"/>
      <c r="DH52" s="39"/>
    </row>
    <row r="53" spans="1:112" ht="15.75" customHeight="1">
      <c r="A53" s="68" t="s">
        <v>30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70"/>
      <c r="DF53" s="16"/>
      <c r="DG53" s="27"/>
      <c r="DH53" s="27"/>
    </row>
    <row r="54" spans="1:112" ht="15.75" customHeight="1">
      <c r="A54" s="140" t="s">
        <v>31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2"/>
      <c r="AS54" s="5"/>
      <c r="AT54" s="75">
        <v>1</v>
      </c>
      <c r="AU54" s="75"/>
      <c r="AV54" s="75"/>
      <c r="AW54" s="75"/>
      <c r="AX54" s="75"/>
      <c r="AY54" s="75"/>
      <c r="AZ54" s="4"/>
      <c r="BA54" s="137" t="s">
        <v>13</v>
      </c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4"/>
      <c r="BT54" s="96">
        <f>ROUND(CM54*$A$1*12,0)</f>
        <v>9837</v>
      </c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4"/>
      <c r="CL54" s="101">
        <f>ROUND(BT54/12*12,0)</f>
        <v>9837</v>
      </c>
      <c r="CM54" s="102">
        <v>0.3</v>
      </c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4"/>
      <c r="DF54" s="16"/>
      <c r="DG54" s="27"/>
      <c r="DH54" s="27"/>
    </row>
    <row r="55" spans="1:112" ht="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5"/>
      <c r="AS55" s="116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25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8"/>
      <c r="CL55" s="110"/>
      <c r="CM55" s="125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68" t="s">
        <v>32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9"/>
      <c r="DF56" s="16"/>
      <c r="DG56" s="27"/>
      <c r="DH56" s="27"/>
    </row>
    <row r="57" spans="1:112" ht="15.75" customHeight="1">
      <c r="A57" s="67" t="s">
        <v>33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132" t="s">
        <v>16</v>
      </c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4"/>
      <c r="BT57" s="96">
        <f>ROUND(CM57*$A$1*12,0)</f>
        <v>12788</v>
      </c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4"/>
      <c r="CL57" s="101">
        <f>ROUND(BT57/12*12,0)</f>
        <v>12788</v>
      </c>
      <c r="CM57" s="102">
        <v>0.39</v>
      </c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41">
        <v>2.73</v>
      </c>
      <c r="DG57" s="27"/>
      <c r="DH57" s="27"/>
    </row>
    <row r="58" spans="1:112" ht="16.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125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8"/>
      <c r="BT58" s="125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8"/>
      <c r="CL58" s="110"/>
      <c r="CM58" s="113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5"/>
      <c r="DF58" s="16">
        <f>BT57/12/31*8</f>
        <v>275.0107526881721</v>
      </c>
      <c r="DG58" s="27"/>
      <c r="DH58" s="27"/>
    </row>
    <row r="59" spans="1:112" ht="15.75" customHeight="1">
      <c r="A59" s="146" t="s">
        <v>34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32" t="s">
        <v>36</v>
      </c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96">
        <f>ROUND(CM59*$A$1*12,0)</f>
        <v>32789</v>
      </c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4"/>
      <c r="CL59" s="101">
        <f>ROUND(BT59/12*12,0)</f>
        <v>32789</v>
      </c>
      <c r="CM59" s="102">
        <v>1</v>
      </c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/>
      <c r="DG59" s="27"/>
      <c r="DH59" s="39">
        <f>CM57+CM59+CM61+CM63</f>
        <v>2.7300000000000004</v>
      </c>
    </row>
    <row r="60" spans="1:112" ht="30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25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8"/>
      <c r="BT60" s="125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8"/>
      <c r="CL60" s="110"/>
      <c r="CM60" s="113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5"/>
      <c r="DF60" s="16">
        <f>BT59/12/31*8</f>
        <v>705.1397849462365</v>
      </c>
      <c r="DG60" s="27"/>
      <c r="DH60" s="27"/>
    </row>
    <row r="61" spans="1:112" ht="15.75" customHeight="1">
      <c r="A61" s="146" t="s">
        <v>60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20"/>
      <c r="AT61" s="148" t="s">
        <v>53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96">
        <f>ROUND(CM61*$A$1*12,0)</f>
        <v>7541</v>
      </c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4"/>
      <c r="CL61" s="101">
        <f>ROUND(BT61/12*12,0)</f>
        <v>7541</v>
      </c>
      <c r="CM61" s="102">
        <v>0.23</v>
      </c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2"/>
      <c r="DF61" s="16"/>
      <c r="DG61" s="27"/>
      <c r="DH61" s="27"/>
    </row>
    <row r="62" spans="1:112" ht="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20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8"/>
      <c r="BT62" s="125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8"/>
      <c r="CL62" s="110"/>
      <c r="CM62" s="113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5"/>
      <c r="DF62" s="16">
        <f>BT61/12/31*8</f>
        <v>162.17204301075267</v>
      </c>
      <c r="DG62" s="27"/>
      <c r="DH62" s="27"/>
    </row>
    <row r="63" spans="1:112" ht="15.75" customHeight="1">
      <c r="A63" s="67" t="s">
        <v>61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132" t="s">
        <v>36</v>
      </c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4"/>
      <c r="BT63" s="96">
        <f>ROUND(CM63*$A$1*12,0)</f>
        <v>36396</v>
      </c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01">
        <f>ROUND(BT63/12*12,0)</f>
        <v>36396</v>
      </c>
      <c r="CM63" s="102">
        <v>1.11</v>
      </c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2"/>
      <c r="DF63" s="16"/>
      <c r="DG63" s="27"/>
      <c r="DH63" s="27"/>
    </row>
    <row r="64" spans="1:112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125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8"/>
      <c r="BT64" s="125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0"/>
      <c r="CM64" s="113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5"/>
      <c r="DF64" s="16">
        <f>BT63/12/31*8</f>
        <v>782.7096774193549</v>
      </c>
      <c r="DG64" s="27"/>
      <c r="DH64" s="39"/>
    </row>
    <row r="65" spans="1:112" ht="15.75" customHeight="1">
      <c r="A65" s="68" t="s">
        <v>35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70"/>
      <c r="DF65" s="16"/>
      <c r="DG65" s="27"/>
      <c r="DH65" s="27"/>
    </row>
    <row r="66" spans="1:112" ht="15.75" customHeight="1">
      <c r="A66" s="67" t="s">
        <v>42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132" t="s">
        <v>16</v>
      </c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4"/>
      <c r="BT66" s="96">
        <f>ROUND(CM66*$A$1*12,0)</f>
        <v>41970</v>
      </c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4"/>
      <c r="CL66" s="101">
        <f>ROUND(BT66/12*12,0)</f>
        <v>41970</v>
      </c>
      <c r="CM66" s="102">
        <v>1.28</v>
      </c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4"/>
      <c r="DF66" s="41">
        <v>4.98</v>
      </c>
      <c r="DG66" s="27"/>
      <c r="DH66" s="27"/>
    </row>
    <row r="67" spans="1:112" ht="47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125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8"/>
      <c r="BT67" s="125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8"/>
      <c r="CL67" s="110"/>
      <c r="CM67" s="125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146" t="s">
        <v>58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32" t="s">
        <v>16</v>
      </c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96">
        <f>ROUND(CM68*$A$1*12,0)</f>
        <v>54429</v>
      </c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/>
      <c r="CL68" s="101">
        <f>ROUND(BT68/12*12,0)</f>
        <v>54429</v>
      </c>
      <c r="CM68" s="102">
        <v>1.66</v>
      </c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4"/>
      <c r="DF68" s="16"/>
      <c r="DG68" s="27"/>
      <c r="DH68" s="27"/>
    </row>
    <row r="69" spans="1:112" ht="63.7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25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8"/>
      <c r="BT69" s="125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8"/>
      <c r="CL69" s="110"/>
      <c r="CM69" s="125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  <c r="DF69" s="16">
        <f>BT68/12/31*8</f>
        <v>1170.516129032258</v>
      </c>
      <c r="DG69" s="27"/>
      <c r="DH69" s="27"/>
    </row>
    <row r="70" spans="1:112" ht="15.75" customHeight="1">
      <c r="A70" s="146" t="s">
        <v>39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32" t="s">
        <v>53</v>
      </c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4"/>
      <c r="BT70" s="96">
        <f>ROUND(CM70*$A$1*12,0)</f>
        <v>12132</v>
      </c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4"/>
      <c r="CL70" s="101">
        <f>ROUND(BT70/12*12,0)</f>
        <v>12132</v>
      </c>
      <c r="CM70" s="102">
        <v>0.37</v>
      </c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4"/>
      <c r="DF70" s="16"/>
      <c r="DG70" s="27"/>
      <c r="DH70" s="27"/>
    </row>
    <row r="71" spans="1:112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25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8"/>
      <c r="BT71" s="125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8"/>
      <c r="CL71" s="110"/>
      <c r="CM71" s="125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  <c r="DF71" s="16">
        <f>BT70/12/31*8</f>
        <v>260.9032258064516</v>
      </c>
      <c r="DG71" s="27"/>
      <c r="DH71" s="27"/>
    </row>
    <row r="72" spans="1:112" ht="15.75" customHeight="1">
      <c r="A72" s="67" t="s">
        <v>62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132" t="s">
        <v>16</v>
      </c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4"/>
      <c r="BT72" s="96">
        <f>ROUND(CM72*$A$1*12,0)</f>
        <v>27870</v>
      </c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4"/>
      <c r="CL72" s="101">
        <f>ROUND(BT72/12*12,0)</f>
        <v>27870</v>
      </c>
      <c r="CM72" s="102">
        <v>0.85</v>
      </c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4"/>
      <c r="DF72" s="16"/>
      <c r="DG72" s="27"/>
      <c r="DH72" s="27"/>
    </row>
    <row r="73" spans="1:112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125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8"/>
      <c r="BT73" s="125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8"/>
      <c r="CL73" s="110"/>
      <c r="CM73" s="125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  <c r="DF73" s="16">
        <f>BT72/12/31*8</f>
        <v>599.3548387096774</v>
      </c>
      <c r="DG73" s="27"/>
      <c r="DH73" s="39"/>
    </row>
    <row r="74" spans="1:113" ht="62.25" customHeight="1">
      <c r="A74" s="149" t="s">
        <v>67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1"/>
      <c r="AS74" s="71" t="s">
        <v>66</v>
      </c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71">
        <f>ROUND(CM74*A1*12,0)</f>
        <v>26887</v>
      </c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6"/>
      <c r="CL74" s="15">
        <f>BT74</f>
        <v>26887</v>
      </c>
      <c r="CM74" s="74">
        <v>0.82</v>
      </c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2"/>
      <c r="DF74" s="16"/>
      <c r="DG74" s="2"/>
      <c r="DH74" s="2"/>
      <c r="DI74" s="42"/>
    </row>
    <row r="75" spans="1:112" ht="15.75" customHeight="1">
      <c r="A75" s="88" t="s">
        <v>18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153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70"/>
      <c r="BT75" s="71">
        <f>BT24+BT26+BT30+BT32+BT34+BT36+BT40+BT43+BT45+BT52+BT54+BT57+BT63+BT66+BT72+BT68+BT70+BT59+BT61+BT50+BT51+BT38+BT28</f>
        <v>454746.88</v>
      </c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70"/>
      <c r="CL75" s="14">
        <f>CL24+CL26+CL30+CL32+CL34+CL36+CL40+CL43+CL45+CL52+CL54+CL57+CL63+CL66+CL72+CL28+CL68+CL70+CL59+CL61+CL50+CL51+CL38</f>
        <v>454747</v>
      </c>
      <c r="CM75" s="74">
        <f>CM24+CM26+CM28+CM30+CM32+CM34+CM36+CM38+CM40+CM43+CM45+CM50+CM51+CM52+CM54+CM57+CM59+CM61+CM63+CM66+CM68+CM70+CM72</f>
        <v>13.868984999999997</v>
      </c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70"/>
      <c r="DF75" s="16"/>
      <c r="DG75" s="27"/>
      <c r="DH75" s="27"/>
    </row>
    <row r="76" spans="1:112" ht="15.75" customHeight="1">
      <c r="A76" s="126" t="s">
        <v>59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0"/>
      <c r="DF76" s="16"/>
      <c r="DG76" s="27"/>
      <c r="DH76" s="27"/>
    </row>
    <row r="77" spans="1:112" ht="28.5" customHeight="1">
      <c r="A77" s="149" t="s">
        <v>70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1"/>
      <c r="AS77" s="71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70"/>
      <c r="BT77" s="71">
        <f>ROUND(CM77*$A$1*12,0)</f>
        <v>8197</v>
      </c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70"/>
      <c r="CL77" s="15">
        <f>ROUND(BT77/12*12,0)</f>
        <v>8197</v>
      </c>
      <c r="CM77" s="152">
        <v>0.25</v>
      </c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0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126" t="s">
        <v>68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9"/>
      <c r="DF78" s="16"/>
      <c r="DG78" s="29"/>
      <c r="DH78" s="29"/>
    </row>
    <row r="79" spans="1:112" ht="30.75" customHeight="1">
      <c r="A79" s="68" t="s">
        <v>101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9"/>
      <c r="AS79" s="71" t="s">
        <v>37</v>
      </c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6"/>
      <c r="BT79" s="71">
        <f>ROUND(A1*CM79*12,0)</f>
        <v>154435</v>
      </c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6"/>
      <c r="CL79" s="15">
        <f>BT79</f>
        <v>154435</v>
      </c>
      <c r="CM79" s="152">
        <v>4.71</v>
      </c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5"/>
      <c r="DF79" s="16"/>
      <c r="DG79" s="29"/>
      <c r="DH79" s="29"/>
    </row>
    <row r="80" spans="1:112" ht="30.75" customHeight="1" hidden="1">
      <c r="A80" s="6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71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6"/>
      <c r="BT80" s="71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6"/>
      <c r="CL80" s="15">
        <f>BT80</f>
        <v>0</v>
      </c>
      <c r="CM80" s="43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6"/>
      <c r="DF80" s="16"/>
      <c r="DG80" s="29"/>
      <c r="DH80" s="29"/>
    </row>
    <row r="81" spans="1:112" ht="15.75" customHeight="1">
      <c r="A81" s="68" t="s">
        <v>69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71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6"/>
      <c r="BT81" s="71">
        <f>BT79+BT80</f>
        <v>154435</v>
      </c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6"/>
      <c r="CL81" s="15">
        <f>CL79+CL80</f>
        <v>154435</v>
      </c>
      <c r="CM81" s="43"/>
      <c r="CN81" s="119">
        <f>CM79+CN80</f>
        <v>4.71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6"/>
      <c r="DF81" s="16"/>
      <c r="DG81" s="29"/>
      <c r="DH81" s="39">
        <f>CM79+CN80</f>
        <v>4.71</v>
      </c>
    </row>
    <row r="82" spans="1:112" ht="15.75" customHeight="1">
      <c r="A82" s="158" t="s">
        <v>43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4"/>
      <c r="DF82" s="16"/>
      <c r="DG82" s="27"/>
      <c r="DH82" s="27"/>
    </row>
    <row r="83" spans="1:112" ht="15.75" customHeight="1">
      <c r="A83" s="67" t="s">
        <v>46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12"/>
      <c r="AT83" s="148" t="s">
        <v>37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4"/>
      <c r="BT83" s="96">
        <f>ROUND(CM83*$A$1*12,0)</f>
        <v>40002</v>
      </c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01">
        <f>ROUND(BT83/12*12,0)</f>
        <v>40002</v>
      </c>
      <c r="CM83" s="102">
        <v>1.22</v>
      </c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4"/>
      <c r="DF83" s="16"/>
      <c r="DG83" s="27"/>
      <c r="DH83" s="27"/>
    </row>
    <row r="84" spans="1:112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13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8"/>
      <c r="BT84" s="125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0"/>
      <c r="CM84" s="125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  <c r="DF84" s="16">
        <f>BT83/12/30*8</f>
        <v>888.9333333333333</v>
      </c>
      <c r="DG84" s="27"/>
      <c r="DH84" s="27"/>
    </row>
    <row r="85" spans="1:112" ht="15.75" customHeight="1">
      <c r="A85" s="67" t="s">
        <v>47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71" t="s">
        <v>37</v>
      </c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70"/>
      <c r="BT85" s="71">
        <f>ROUND(CM85*$A$1*12,0)</f>
        <v>9181</v>
      </c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6"/>
      <c r="CL85" s="15">
        <f>ROUND(BT85/12*12,0)</f>
        <v>9181</v>
      </c>
      <c r="CM85" s="120">
        <v>0.28</v>
      </c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70"/>
      <c r="DF85" s="16">
        <f>BT85/12/30*8</f>
        <v>204.02222222222224</v>
      </c>
      <c r="DG85" s="27"/>
      <c r="DH85" s="27"/>
    </row>
    <row r="86" spans="1:112" ht="35.25" customHeight="1">
      <c r="A86" s="67" t="s">
        <v>48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7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70"/>
      <c r="BT86" s="71">
        <f>BT83+BT85</f>
        <v>49183</v>
      </c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6"/>
      <c r="CL86" s="15">
        <f>CL83+CL85</f>
        <v>49183</v>
      </c>
      <c r="CM86" s="156">
        <f>CM83+CM85</f>
        <v>1.5</v>
      </c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70"/>
      <c r="DF86" s="41"/>
      <c r="DG86" s="27"/>
      <c r="DH86" s="27"/>
    </row>
    <row r="87" spans="1:112" ht="15.75" customHeight="1">
      <c r="A87" s="68" t="s">
        <v>51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70"/>
      <c r="AS87" s="71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A1">
      <selection activeCell="L18" sqref="L18"/>
    </sheetView>
  </sheetViews>
  <sheetFormatPr defaultColWidth="9.00390625" defaultRowHeight="12.75"/>
  <cols>
    <col min="5" max="5" width="9.375" style="0" bestFit="1" customWidth="1"/>
    <col min="6" max="6" width="13.50390625" style="0" customWidth="1"/>
    <col min="7" max="7" width="10.625" style="0" bestFit="1" customWidth="1"/>
    <col min="9" max="9" width="9.375" style="0" bestFit="1" customWidth="1"/>
    <col min="11" max="11" width="17.50390625" style="0" customWidth="1"/>
  </cols>
  <sheetData>
    <row r="3" spans="2:9" ht="21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7.25">
      <c r="D5" t="s">
        <v>72</v>
      </c>
      <c r="F5" s="55" t="s">
        <v>97</v>
      </c>
      <c r="G5" s="55"/>
    </row>
    <row r="8" ht="12.75">
      <c r="B8" t="s">
        <v>73</v>
      </c>
    </row>
    <row r="10" spans="2:7" ht="12.75">
      <c r="B10" s="44" t="e">
        <f>сдх!#REF!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136</v>
      </c>
      <c r="J22" t="s">
        <v>75</v>
      </c>
      <c r="K22" s="49">
        <f>E22*G22*I22</f>
        <v>67189.712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136</v>
      </c>
      <c r="J24" t="s">
        <v>75</v>
      </c>
      <c r="K24" s="49">
        <f>E24*G24*I24</f>
        <v>16223.181599999998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136</v>
      </c>
      <c r="J26" t="s">
        <v>75</v>
      </c>
      <c r="K26" s="49">
        <f>E26*G26*I26</f>
        <v>20514.24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136</v>
      </c>
      <c r="J28" t="s">
        <v>75</v>
      </c>
      <c r="K28" s="49">
        <f>E28*G28*I28</f>
        <v>30056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223797.1216</v>
      </c>
    </row>
    <row r="34" ht="12.75">
      <c r="K34" s="49"/>
    </row>
    <row r="35" spans="2:11" ht="1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3.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3.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3.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0">
      <selection activeCell="A80" sqref="A80:AR80"/>
    </sheetView>
  </sheetViews>
  <sheetFormatPr defaultColWidth="9.00390625" defaultRowHeight="12.75"/>
  <cols>
    <col min="1" max="43" width="0.875" style="0" customWidth="1"/>
    <col min="44" max="44" width="6.50390625" style="0" customWidth="1"/>
    <col min="45" max="46" width="0.875" style="0" customWidth="1"/>
    <col min="47" max="47" width="0.5" style="0" customWidth="1"/>
    <col min="48" max="50" width="0" style="0" hidden="1" customWidth="1"/>
    <col min="51" max="51" width="1.625" style="0" customWidth="1"/>
    <col min="52" max="52" width="0.61718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6171875" style="0" customWidth="1"/>
    <col min="101" max="102" width="0" style="0" hidden="1" customWidth="1"/>
    <col min="103" max="103" width="0.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50390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2732.4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03" t="s">
        <v>4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29"/>
      <c r="DG2" s="27"/>
      <c r="DH2" s="27"/>
    </row>
    <row r="3" spans="1:1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5" t="s">
        <v>44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1" t="s">
        <v>5</v>
      </c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30"/>
      <c r="DG4" s="38"/>
      <c r="DH4" s="38"/>
    </row>
    <row r="5" spans="1:1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5" t="s">
        <v>45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1" t="s">
        <v>6</v>
      </c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30"/>
      <c r="DG6" s="38"/>
      <c r="DH6" s="38"/>
    </row>
    <row r="7" spans="1:1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92" t="s">
        <v>17</v>
      </c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1" t="s">
        <v>7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30"/>
      <c r="DG8" s="38"/>
      <c r="DH8" s="38"/>
    </row>
    <row r="9" spans="1:1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92" t="s">
        <v>49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1" t="s">
        <v>8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30"/>
      <c r="DG10" s="38"/>
      <c r="DH10" s="38"/>
    </row>
    <row r="11" spans="1:1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92"/>
      <c r="BI11" s="92"/>
      <c r="BJ11" s="92"/>
      <c r="BK11" s="92"/>
      <c r="BL11" s="92"/>
      <c r="BM11" s="2" t="s">
        <v>9</v>
      </c>
      <c r="BN11" s="2"/>
      <c r="BO11" s="2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3">
        <v>201</v>
      </c>
      <c r="CP11" s="93"/>
      <c r="CQ11" s="93"/>
      <c r="CR11" s="93"/>
      <c r="CS11" s="93"/>
      <c r="CT11" s="93"/>
      <c r="CU11" s="94" t="s">
        <v>92</v>
      </c>
      <c r="CV11" s="94"/>
      <c r="CW11" s="94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1" t="s">
        <v>11</v>
      </c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77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31"/>
      <c r="DG15" s="27"/>
      <c r="DH15" s="27"/>
    </row>
    <row r="16" spans="1:112" ht="16.5">
      <c r="A16" s="77" t="s">
        <v>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31"/>
      <c r="DG16" s="27"/>
      <c r="DH16" s="27"/>
    </row>
    <row r="17" spans="1:112" ht="16.5">
      <c r="A17" s="77" t="s">
        <v>98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31"/>
      <c r="DG17" s="27"/>
      <c r="DH17" s="27"/>
    </row>
    <row r="18" spans="1:112" ht="16.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31"/>
      <c r="DG18" s="27"/>
      <c r="DH18" s="27"/>
    </row>
    <row r="19" spans="1:112" ht="15">
      <c r="A19" s="2"/>
      <c r="B19" s="2"/>
      <c r="C19" s="2"/>
      <c r="D19" s="2"/>
      <c r="E19" s="2"/>
      <c r="F19" s="2"/>
      <c r="G19" s="129" t="s">
        <v>93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29"/>
      <c r="DG19" s="27"/>
      <c r="DH19" s="27"/>
    </row>
    <row r="20" spans="1:112" ht="1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 t="s">
        <v>0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 t="s">
        <v>1</v>
      </c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23" t="s">
        <v>94</v>
      </c>
      <c r="CM21" s="88" t="s">
        <v>2</v>
      </c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32"/>
      <c r="DG21" s="27"/>
      <c r="DH21" s="27"/>
    </row>
    <row r="22" spans="1:112" ht="15">
      <c r="A22" s="126" t="s">
        <v>63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32"/>
      <c r="DG22" s="27"/>
      <c r="DH22" s="27"/>
    </row>
    <row r="23" spans="1:112" ht="15.75" customHeight="1">
      <c r="A23" s="6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9"/>
      <c r="DF23" s="16"/>
      <c r="DG23" s="27"/>
      <c r="DH23" s="27"/>
    </row>
    <row r="24" spans="1:112" ht="15.75" customHeight="1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5"/>
      <c r="AT24" s="75">
        <v>2.7</v>
      </c>
      <c r="AU24" s="75"/>
      <c r="AV24" s="75"/>
      <c r="AW24" s="75"/>
      <c r="AX24" s="75"/>
      <c r="AY24" s="75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6">
        <f>ROUND(CM24*$A$1*12,0)</f>
        <v>39674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4"/>
      <c r="CL24" s="101">
        <f>ROUND(BT24/12*12,0)</f>
        <v>39674</v>
      </c>
      <c r="CM24" s="102">
        <v>1.21</v>
      </c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16"/>
      <c r="DG24" s="27"/>
      <c r="DH24" s="27"/>
    </row>
    <row r="25" spans="1:112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116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5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8"/>
      <c r="CL25" s="110"/>
      <c r="CM25" s="125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  <c r="DF25" s="41">
        <v>1.69</v>
      </c>
      <c r="DG25" s="27"/>
      <c r="DH25" s="27"/>
    </row>
    <row r="26" spans="1:112" ht="15.75" customHeight="1">
      <c r="A26" s="67" t="s">
        <v>20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10"/>
      <c r="AT26" s="131">
        <v>2</v>
      </c>
      <c r="AU26" s="131"/>
      <c r="AV26" s="131"/>
      <c r="AW26" s="131"/>
      <c r="AX26" s="131"/>
      <c r="AY26" s="131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96">
        <f>ROUND(CM26*$A$1*12,0)</f>
        <v>12460</v>
      </c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4"/>
      <c r="CL26" s="101">
        <f>ROUND(BT26/12*12,0)</f>
        <v>12460</v>
      </c>
      <c r="CM26" s="102">
        <v>0.38</v>
      </c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16"/>
      <c r="DG26" s="27"/>
      <c r="DH26" s="27"/>
    </row>
    <row r="27" spans="1:112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25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8"/>
      <c r="CL27" s="110"/>
      <c r="CM27" s="125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F27" s="16">
        <f>BT26/12/31*8</f>
        <v>267.9569892473118</v>
      </c>
      <c r="DG27" s="27"/>
      <c r="DH27" s="27"/>
    </row>
    <row r="28" spans="1:112" ht="99.75" customHeight="1">
      <c r="A28" s="67" t="s">
        <v>52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121" t="s">
        <v>53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70"/>
      <c r="BT28" s="74">
        <f>CM28*A1*12</f>
        <v>3278.88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2"/>
      <c r="CL28" s="21">
        <f>ROUND(BT28/12*12,0)</f>
        <v>3279</v>
      </c>
      <c r="CM28" s="120">
        <v>0.1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16">
        <f>BT28/12/31*8</f>
        <v>70.51354838709678</v>
      </c>
      <c r="DG28" s="27"/>
      <c r="DH28" s="39">
        <f>CM24+CM26+CM28</f>
        <v>1.69</v>
      </c>
    </row>
    <row r="29" spans="1:112" ht="15.75" customHeight="1">
      <c r="A29" s="68" t="s">
        <v>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9"/>
      <c r="DF29" s="16"/>
      <c r="DG29" s="27"/>
      <c r="DH29" s="27"/>
    </row>
    <row r="30" spans="1:112" ht="15.75" customHeight="1">
      <c r="A30" s="67" t="s">
        <v>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5"/>
      <c r="AT30" s="75">
        <v>1</v>
      </c>
      <c r="AU30" s="75"/>
      <c r="AV30" s="75"/>
      <c r="AW30" s="75"/>
      <c r="AX30" s="75"/>
      <c r="AY30" s="75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96">
        <f>ROUND(CM30*$A$1*12,0)</f>
        <v>5059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4"/>
      <c r="CL30" s="101">
        <f>ROUND(BT30/12*12,0)</f>
        <v>5059</v>
      </c>
      <c r="CM30" s="102">
        <f>7.6%*DF30</f>
        <v>0.15427999999999997</v>
      </c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2"/>
      <c r="DF30" s="41">
        <v>2.03</v>
      </c>
      <c r="DG30" s="27"/>
      <c r="DH30" s="27"/>
    </row>
    <row r="31" spans="1:112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116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8"/>
      <c r="BT31" s="125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0"/>
      <c r="CM31" s="113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16">
        <f>BT30/12/31*8</f>
        <v>108.79569892473118</v>
      </c>
      <c r="DG31" s="27"/>
      <c r="DH31" s="27"/>
    </row>
    <row r="32" spans="1:112" ht="15.75" customHeight="1">
      <c r="A32" s="67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5"/>
      <c r="AT32" s="75">
        <v>1</v>
      </c>
      <c r="AU32" s="75"/>
      <c r="AV32" s="75"/>
      <c r="AW32" s="75"/>
      <c r="AX32" s="75"/>
      <c r="AY32" s="75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96">
        <f>ROUND(CM32*$A$1*12,0)</f>
        <v>7055</v>
      </c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01">
        <f>ROUND(BT32/12*12,0)</f>
        <v>7055</v>
      </c>
      <c r="CM32" s="102">
        <f>10.6%*DF30</f>
        <v>0.21517999999999998</v>
      </c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16"/>
      <c r="DG32" s="27"/>
      <c r="DH32" s="27"/>
    </row>
    <row r="33" spans="1:112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116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8"/>
      <c r="BT33" s="125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0"/>
      <c r="CM33" s="113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5"/>
      <c r="DF33" s="16">
        <f>BT32/12/31*8</f>
        <v>151.72043010752688</v>
      </c>
      <c r="DG33" s="27"/>
      <c r="DH33" s="27"/>
    </row>
    <row r="34" spans="1:112" ht="15.75" customHeight="1">
      <c r="A34" s="67" t="s">
        <v>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5"/>
      <c r="AT34" s="75">
        <v>5</v>
      </c>
      <c r="AU34" s="75"/>
      <c r="AV34" s="75"/>
      <c r="AW34" s="75"/>
      <c r="AX34" s="75"/>
      <c r="AY34" s="75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96">
        <f>ROUND(CM34*$A$1*12,0)</f>
        <v>2729</v>
      </c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01">
        <f>ROUND(BT34/12*12,0)</f>
        <v>2729</v>
      </c>
      <c r="CM34" s="102">
        <f>4.1%*DF30</f>
        <v>0.08322999999999998</v>
      </c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2"/>
      <c r="DF34" s="16"/>
      <c r="DG34" s="27"/>
      <c r="DH34" s="27"/>
    </row>
    <row r="35" spans="1:112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116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8"/>
      <c r="BT35" s="125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0"/>
      <c r="CM35" s="113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5"/>
      <c r="DF35" s="16">
        <f>BT34/12/31*8</f>
        <v>58.68817204301075</v>
      </c>
      <c r="DG35" s="27"/>
      <c r="DH35" s="27"/>
    </row>
    <row r="36" spans="1:112" ht="15.75" customHeight="1">
      <c r="A36" s="67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57" t="s">
        <v>36</v>
      </c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96">
        <f>ROUND(CM36*$A$1*12,0)</f>
        <v>5791</v>
      </c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01">
        <f>ROUND(BT36/12*12,0)</f>
        <v>5791</v>
      </c>
      <c r="CM36" s="102">
        <f>8.7%*DF30</f>
        <v>0.17660999999999996</v>
      </c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2"/>
      <c r="DF36" s="16"/>
      <c r="DG36" s="27"/>
      <c r="DH36" s="27"/>
    </row>
    <row r="37" spans="1:112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125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25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0"/>
      <c r="CM37" s="113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5"/>
      <c r="DF37" s="16">
        <f>BT36/12/31*8</f>
        <v>124.53763440860214</v>
      </c>
      <c r="DG37" s="27"/>
      <c r="DH37" s="27"/>
    </row>
    <row r="38" spans="1:112" ht="15.75" customHeight="1">
      <c r="A38" s="67" t="s">
        <v>24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132" t="s">
        <v>50</v>
      </c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4"/>
      <c r="BT38" s="96">
        <f>ROUND(CM38*$A$1*12,0)</f>
        <v>38239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4"/>
      <c r="CL38" s="101">
        <f>ROUND(BT38/12*12,0)</f>
        <v>38239</v>
      </c>
      <c r="CM38" s="102">
        <f>57.45%*DF30</f>
        <v>1.166235</v>
      </c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2"/>
      <c r="DF38" s="16">
        <f>BT38/12/30*8</f>
        <v>849.7555555555556</v>
      </c>
      <c r="DG38" s="27"/>
      <c r="DH38" s="27"/>
    </row>
    <row r="39" spans="1:112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125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25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0"/>
      <c r="CM39" s="113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5"/>
      <c r="DF39" s="16">
        <f>BT38/12/31*8</f>
        <v>822.3440860215054</v>
      </c>
      <c r="DG39" s="27"/>
      <c r="DH39" s="39">
        <f>CM30+CM32+CM34+CM36+CM38+CM40</f>
        <v>2.0289849999999996</v>
      </c>
    </row>
    <row r="40" spans="1:112" ht="15.75" customHeight="1">
      <c r="A40" s="67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132" t="s">
        <v>50</v>
      </c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96">
        <f>ROUND(CM40*$A$1*12,0)</f>
        <v>7655</v>
      </c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4"/>
      <c r="CL40" s="101">
        <f>ROUND(BT40/12*12,0)</f>
        <v>7655</v>
      </c>
      <c r="CM40" s="102">
        <f>11.5%*DF30</f>
        <v>0.23345</v>
      </c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6"/>
      <c r="DG40" s="27"/>
      <c r="DH40" s="27"/>
    </row>
    <row r="41" spans="1:112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125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25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8"/>
      <c r="CL41" s="110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164.6236559139785</v>
      </c>
      <c r="DG41" s="27"/>
      <c r="DH41" s="27"/>
    </row>
    <row r="42" spans="1:112" ht="15.75" customHeight="1">
      <c r="A42" s="68" t="s">
        <v>27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70"/>
      <c r="DF42" s="16"/>
      <c r="DG42" s="27"/>
      <c r="DH42" s="27"/>
    </row>
    <row r="43" spans="1:112" ht="15.75" customHeight="1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5"/>
      <c r="AT43" s="75">
        <v>1</v>
      </c>
      <c r="AU43" s="75"/>
      <c r="AV43" s="75"/>
      <c r="AW43" s="75"/>
      <c r="AX43" s="75"/>
      <c r="AY43" s="75"/>
      <c r="AZ43" s="4"/>
      <c r="BA43" s="137" t="s">
        <v>13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96">
        <f>ROUND(CM43*$A$1*12,0)</f>
        <v>21968</v>
      </c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01">
        <f>ROUND(BT43/12*12,0)</f>
        <v>21968</v>
      </c>
      <c r="CM43" s="102">
        <v>0.67</v>
      </c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4"/>
      <c r="DF43" s="41">
        <v>2.96</v>
      </c>
      <c r="DG43" s="27"/>
      <c r="DH43" s="27"/>
    </row>
    <row r="44" spans="1:112" ht="33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116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125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8"/>
      <c r="CL44" s="110"/>
      <c r="CM44" s="125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  <c r="DF44" s="16">
        <f>BT43/12/31*8</f>
        <v>472.4301075268817</v>
      </c>
      <c r="DG44" s="27"/>
      <c r="DH44" s="39">
        <f>CM43+CM45+CM50+CM51+CM52</f>
        <v>2.96</v>
      </c>
    </row>
    <row r="45" spans="1:112" ht="15.75" customHeight="1">
      <c r="A45" s="67" t="s">
        <v>28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132" t="s">
        <v>36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4"/>
      <c r="BT45" s="96">
        <f>ROUND(CM45*$A$1*12,0)</f>
        <v>23608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4"/>
      <c r="CL45" s="101">
        <f>ROUND(BT45/12*12,0)</f>
        <v>23608</v>
      </c>
      <c r="CM45" s="102">
        <v>0.72</v>
      </c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4"/>
      <c r="DF45" s="66">
        <f>BT45/12/31*8</f>
        <v>507.6989247311828</v>
      </c>
      <c r="DG45" s="27"/>
      <c r="DH45" s="27"/>
    </row>
    <row r="46" spans="1:112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8"/>
      <c r="CM46" s="133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5"/>
      <c r="DF46" s="66"/>
      <c r="DG46" s="27"/>
      <c r="DH46" s="27"/>
    </row>
    <row r="47" spans="1:112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33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33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8"/>
      <c r="CM47" s="133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5"/>
      <c r="DF47" s="66"/>
      <c r="DG47" s="27"/>
      <c r="DH47" s="27"/>
    </row>
    <row r="48" spans="1:112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8"/>
      <c r="CM48" s="133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5"/>
      <c r="DF48" s="66"/>
      <c r="DG48" s="27"/>
      <c r="DH48" s="27"/>
    </row>
    <row r="49" spans="1:112" ht="0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125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125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0"/>
      <c r="CM49" s="125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  <c r="DF49" s="66"/>
      <c r="DG49" s="27"/>
      <c r="DH49" s="27"/>
    </row>
    <row r="50" spans="1:112" ht="15.75" customHeight="1">
      <c r="A50" s="67" t="s">
        <v>29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19"/>
      <c r="AT50" s="136" t="s">
        <v>41</v>
      </c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0"/>
      <c r="BT50" s="71">
        <f>ROUND(CM50*$A$1*12,0)</f>
        <v>30166</v>
      </c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70"/>
      <c r="CL50" s="22">
        <f>ROUND(BT50/12*12,0)</f>
        <v>30166</v>
      </c>
      <c r="CM50" s="120">
        <v>0.92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70"/>
      <c r="DF50" s="24">
        <f>BT50/12/31*8</f>
        <v>648.7311827956989</v>
      </c>
      <c r="DG50" s="27"/>
      <c r="DH50" s="27"/>
    </row>
    <row r="51" spans="1:112" ht="15.75" customHeight="1">
      <c r="A51" s="67" t="s">
        <v>57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139" t="s">
        <v>36</v>
      </c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T51" s="71">
        <f>ROUND(CM51*$A$1*12,0)</f>
        <v>13771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70"/>
      <c r="CL51" s="22">
        <f>ROUND(BT51/12*12,0)</f>
        <v>13771</v>
      </c>
      <c r="CM51" s="120">
        <v>0.42</v>
      </c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70"/>
      <c r="DF51" s="24">
        <f>BT51/12/31*8</f>
        <v>296.1505376344086</v>
      </c>
      <c r="DG51" s="27"/>
      <c r="DH51" s="27"/>
    </row>
    <row r="52" spans="1:112" ht="65.25" customHeight="1">
      <c r="A52" s="67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7"/>
      <c r="AT52" s="136" t="s">
        <v>36</v>
      </c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  <c r="BT52" s="71">
        <f>ROUND(CM52*$A$1*12,0)</f>
        <v>7541</v>
      </c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70"/>
      <c r="CL52" s="22">
        <f>ROUND(BT52/12*12,0)</f>
        <v>7541</v>
      </c>
      <c r="CM52" s="120">
        <v>0.23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70"/>
      <c r="DF52" s="16">
        <f>BT52/12/31*8</f>
        <v>162.17204301075267</v>
      </c>
      <c r="DG52" s="27"/>
      <c r="DH52" s="39"/>
    </row>
    <row r="53" spans="1:112" ht="15.75" customHeight="1">
      <c r="A53" s="68" t="s">
        <v>30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70"/>
      <c r="DF53" s="16"/>
      <c r="DG53" s="27"/>
      <c r="DH53" s="27"/>
    </row>
    <row r="54" spans="1:112" ht="15.75" customHeight="1">
      <c r="A54" s="140" t="s">
        <v>31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2"/>
      <c r="AS54" s="5"/>
      <c r="AT54" s="75">
        <v>1</v>
      </c>
      <c r="AU54" s="75"/>
      <c r="AV54" s="75"/>
      <c r="AW54" s="75"/>
      <c r="AX54" s="75"/>
      <c r="AY54" s="75"/>
      <c r="AZ54" s="4"/>
      <c r="BA54" s="137" t="s">
        <v>13</v>
      </c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4"/>
      <c r="BT54" s="96">
        <f>ROUND(CM54*$A$1*12,0)</f>
        <v>9837</v>
      </c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4"/>
      <c r="CL54" s="101">
        <f>ROUND(BT54/12*12,0)</f>
        <v>9837</v>
      </c>
      <c r="CM54" s="102">
        <v>0.3</v>
      </c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4"/>
      <c r="DF54" s="16"/>
      <c r="DG54" s="27"/>
      <c r="DH54" s="27"/>
    </row>
    <row r="55" spans="1:112" ht="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5"/>
      <c r="AS55" s="116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25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8"/>
      <c r="CL55" s="110"/>
      <c r="CM55" s="125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  <c r="DF55" s="16">
        <f>BT54/12/31*8</f>
        <v>211.5483870967742</v>
      </c>
      <c r="DG55" s="27"/>
      <c r="DH55" s="39">
        <f>CM54</f>
        <v>0.3</v>
      </c>
    </row>
    <row r="56" spans="1:112" ht="15.75" customHeight="1">
      <c r="A56" s="68" t="s">
        <v>32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9"/>
      <c r="DF56" s="16"/>
      <c r="DG56" s="27"/>
      <c r="DH56" s="27"/>
    </row>
    <row r="57" spans="1:112" ht="15.75" customHeight="1">
      <c r="A57" s="67" t="s">
        <v>33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132" t="s">
        <v>16</v>
      </c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4"/>
      <c r="BT57" s="96">
        <f>ROUND(CM57*$A$1*12,0)</f>
        <v>12788</v>
      </c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4"/>
      <c r="CL57" s="101">
        <f>ROUND(BT57/12*12,0)</f>
        <v>12788</v>
      </c>
      <c r="CM57" s="102">
        <v>0.39</v>
      </c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41">
        <v>2.73</v>
      </c>
      <c r="DG57" s="27"/>
      <c r="DH57" s="27"/>
    </row>
    <row r="58" spans="1:112" ht="16.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125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8"/>
      <c r="BT58" s="125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8"/>
      <c r="CL58" s="110"/>
      <c r="CM58" s="113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5"/>
      <c r="DF58" s="16">
        <f>BT57/12/31*8</f>
        <v>275.0107526881721</v>
      </c>
      <c r="DG58" s="27"/>
      <c r="DH58" s="27"/>
    </row>
    <row r="59" spans="1:112" ht="15.75" customHeight="1">
      <c r="A59" s="146" t="s">
        <v>34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32" t="s">
        <v>36</v>
      </c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96">
        <f>ROUND(CM59*$A$1*12,0)</f>
        <v>32789</v>
      </c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4"/>
      <c r="CL59" s="101">
        <f>ROUND(BT59/12*12,0)</f>
        <v>32789</v>
      </c>
      <c r="CM59" s="102">
        <v>1</v>
      </c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/>
      <c r="DG59" s="27"/>
      <c r="DH59" s="39">
        <f>CM57+CM59+CM61+CM63</f>
        <v>2.7300000000000004</v>
      </c>
    </row>
    <row r="60" spans="1:112" ht="30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25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8"/>
      <c r="BT60" s="125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8"/>
      <c r="CL60" s="110"/>
      <c r="CM60" s="113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5"/>
      <c r="DF60" s="16">
        <f>BT59/12/31*8</f>
        <v>705.1397849462365</v>
      </c>
      <c r="DG60" s="27"/>
      <c r="DH60" s="27"/>
    </row>
    <row r="61" spans="1:112" ht="15.75" customHeight="1">
      <c r="A61" s="146" t="s">
        <v>60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20"/>
      <c r="AT61" s="148" t="s">
        <v>53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96">
        <f>ROUND(CM61*$A$1*12,0)</f>
        <v>7541</v>
      </c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4"/>
      <c r="CL61" s="101">
        <f>ROUND(BT61/12*12,0)</f>
        <v>7541</v>
      </c>
      <c r="CM61" s="102">
        <v>0.23</v>
      </c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2"/>
      <c r="DF61" s="16"/>
      <c r="DG61" s="27"/>
      <c r="DH61" s="27"/>
    </row>
    <row r="62" spans="1:112" ht="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20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8"/>
      <c r="BT62" s="125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8"/>
      <c r="CL62" s="110"/>
      <c r="CM62" s="113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5"/>
      <c r="DF62" s="16">
        <f>BT61/12/31*8</f>
        <v>162.17204301075267</v>
      </c>
      <c r="DG62" s="27"/>
      <c r="DH62" s="27"/>
    </row>
    <row r="63" spans="1:112" ht="15.75" customHeight="1">
      <c r="A63" s="67" t="s">
        <v>61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132" t="s">
        <v>36</v>
      </c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4"/>
      <c r="BT63" s="96">
        <f>ROUND(CM63*$A$1*12,0)</f>
        <v>36396</v>
      </c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01">
        <f>ROUND(BT63/12*12,0)</f>
        <v>36396</v>
      </c>
      <c r="CM63" s="102">
        <v>1.11</v>
      </c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2"/>
      <c r="DF63" s="16"/>
      <c r="DG63" s="27"/>
      <c r="DH63" s="27"/>
    </row>
    <row r="64" spans="1:112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125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8"/>
      <c r="BT64" s="125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0"/>
      <c r="CM64" s="113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5"/>
      <c r="DF64" s="16">
        <f>BT63/12/31*8</f>
        <v>782.7096774193549</v>
      </c>
      <c r="DG64" s="27"/>
      <c r="DH64" s="39"/>
    </row>
    <row r="65" spans="1:112" ht="15.75" customHeight="1">
      <c r="A65" s="68" t="s">
        <v>35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70"/>
      <c r="DF65" s="16"/>
      <c r="DG65" s="27"/>
      <c r="DH65" s="27"/>
    </row>
    <row r="66" spans="1:112" ht="15.75" customHeight="1">
      <c r="A66" s="67" t="s">
        <v>42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132" t="s">
        <v>16</v>
      </c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4"/>
      <c r="BT66" s="96">
        <f>ROUND(CM66*$A$1*12,0)</f>
        <v>41970</v>
      </c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4"/>
      <c r="CL66" s="101">
        <f>ROUND(BT66/12*12,0)</f>
        <v>41970</v>
      </c>
      <c r="CM66" s="102">
        <v>1.28</v>
      </c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4"/>
      <c r="DF66" s="41">
        <v>4.98</v>
      </c>
      <c r="DG66" s="27"/>
      <c r="DH66" s="27"/>
    </row>
    <row r="67" spans="1:112" ht="47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125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8"/>
      <c r="BT67" s="125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8"/>
      <c r="CL67" s="110"/>
      <c r="CM67" s="125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  <c r="DF67" s="16">
        <f>BT66/12/31*8</f>
        <v>902.5806451612904</v>
      </c>
      <c r="DG67" s="27"/>
      <c r="DH67" s="39">
        <f>CM66+CM68+CM70+CM72+CM74</f>
        <v>4.98</v>
      </c>
    </row>
    <row r="68" spans="1:112" ht="15.75" customHeight="1">
      <c r="A68" s="146" t="s">
        <v>58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32" t="s">
        <v>16</v>
      </c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96">
        <f>ROUND(CM68*$A$1*12,0)</f>
        <v>54429</v>
      </c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/>
      <c r="CL68" s="101">
        <f>ROUND(BT68/12*12,0)</f>
        <v>54429</v>
      </c>
      <c r="CM68" s="102">
        <v>1.66</v>
      </c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4"/>
      <c r="DF68" s="16"/>
      <c r="DG68" s="27"/>
      <c r="DH68" s="27"/>
    </row>
    <row r="69" spans="1:112" ht="63.7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25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8"/>
      <c r="BT69" s="125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8"/>
      <c r="CL69" s="110"/>
      <c r="CM69" s="125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  <c r="DF69" s="16">
        <f>BT68/12/31*8</f>
        <v>1170.516129032258</v>
      </c>
      <c r="DG69" s="27"/>
      <c r="DH69" s="27"/>
    </row>
    <row r="70" spans="1:112" ht="15.75" customHeight="1">
      <c r="A70" s="146" t="s">
        <v>39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32" t="s">
        <v>53</v>
      </c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4"/>
      <c r="BT70" s="96">
        <f>ROUND(CM70*$A$1*12,0)</f>
        <v>12132</v>
      </c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4"/>
      <c r="CL70" s="101">
        <f>ROUND(BT70/12*12,0)</f>
        <v>12132</v>
      </c>
      <c r="CM70" s="102">
        <v>0.37</v>
      </c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4"/>
      <c r="DF70" s="16"/>
      <c r="DG70" s="27"/>
      <c r="DH70" s="27"/>
    </row>
    <row r="71" spans="1:112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25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8"/>
      <c r="BT71" s="125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8"/>
      <c r="CL71" s="110"/>
      <c r="CM71" s="125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  <c r="DF71" s="16">
        <f>BT70/12/31*8</f>
        <v>260.9032258064516</v>
      </c>
      <c r="DG71" s="27"/>
      <c r="DH71" s="27"/>
    </row>
    <row r="72" spans="1:112" ht="15.75" customHeight="1">
      <c r="A72" s="67" t="s">
        <v>62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132" t="s">
        <v>16</v>
      </c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4"/>
      <c r="BT72" s="96">
        <f>ROUND(CM72*$A$1*12,0)</f>
        <v>27870</v>
      </c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4"/>
      <c r="CL72" s="101">
        <f>ROUND(BT72/12*12,0)</f>
        <v>27870</v>
      </c>
      <c r="CM72" s="102">
        <v>0.85</v>
      </c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4"/>
      <c r="DF72" s="16"/>
      <c r="DG72" s="27"/>
      <c r="DH72" s="27"/>
    </row>
    <row r="73" spans="1:112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125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8"/>
      <c r="BT73" s="125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8"/>
      <c r="CL73" s="110"/>
      <c r="CM73" s="125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  <c r="DF73" s="16">
        <f>BT72/12/31*8</f>
        <v>599.3548387096774</v>
      </c>
      <c r="DG73" s="27"/>
      <c r="DH73" s="39"/>
    </row>
    <row r="74" spans="1:113" ht="62.25" customHeight="1">
      <c r="A74" s="149" t="s">
        <v>67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1"/>
      <c r="AS74" s="71" t="s">
        <v>66</v>
      </c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71">
        <f>ROUND(CM74*A1*12,0)</f>
        <v>26887</v>
      </c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6"/>
      <c r="CL74" s="15">
        <f>BT74</f>
        <v>26887</v>
      </c>
      <c r="CM74" s="74">
        <v>0.82</v>
      </c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2"/>
      <c r="DF74" s="16"/>
      <c r="DG74" s="2"/>
      <c r="DH74" s="2"/>
      <c r="DI74" s="42"/>
    </row>
    <row r="75" spans="1:112" ht="15.75" customHeight="1">
      <c r="A75" s="88" t="s">
        <v>18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153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70"/>
      <c r="BT75" s="71">
        <f>BT24+BT26+BT30+BT32+BT34+BT36+BT40+BT43+BT45+BT52+BT54+BT57+BT63+BT66+BT72+BT68+BT70+BT59+BT61+BT50+BT51+BT38+BT28</f>
        <v>454746.88</v>
      </c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70"/>
      <c r="CL75" s="14">
        <f>CL24+CL26+CL30+CL32+CL34+CL36+CL40+CL43+CL45+CL52+CL54+CL57+CL63+CL66+CL72+CL28+CL68+CL70+CL59+CL61+CL50+CL51+CL38</f>
        <v>454747</v>
      </c>
      <c r="CM75" s="74">
        <f>CM24+CM26+CM28+CM30+CM32+CM34+CM36+CM38+CM40+CM43+CM45+CM50+CM51+CM52+CM54+CM57+CM59+CM61+CM63+CM66+CM68+CM70+CM72</f>
        <v>13.868984999999997</v>
      </c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70"/>
      <c r="DF75" s="16"/>
      <c r="DG75" s="27"/>
      <c r="DH75" s="27"/>
    </row>
    <row r="76" spans="1:112" ht="15.75" customHeight="1">
      <c r="A76" s="126" t="s">
        <v>59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0"/>
      <c r="DF76" s="16"/>
      <c r="DG76" s="27"/>
      <c r="DH76" s="27"/>
    </row>
    <row r="77" spans="1:112" ht="28.5" customHeight="1">
      <c r="A77" s="149" t="s">
        <v>70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1"/>
      <c r="AS77" s="71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70"/>
      <c r="BT77" s="71">
        <f>ROUND(CM77*$A$1*12,0)</f>
        <v>8197</v>
      </c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70"/>
      <c r="CL77" s="15">
        <f>ROUND(BT77/12*12,0)</f>
        <v>8197</v>
      </c>
      <c r="CM77" s="152">
        <v>0.25</v>
      </c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0"/>
      <c r="DF77" s="16">
        <f>BT77/12/30*8</f>
        <v>182.15555555555557</v>
      </c>
      <c r="DG77" s="27"/>
      <c r="DH77" s="39">
        <f>DH39+DH28+CM77+DH44+DH55+DH59+DH67+CN81</f>
        <v>19.648985</v>
      </c>
    </row>
    <row r="78" spans="1:112" ht="15.75" customHeight="1">
      <c r="A78" s="126" t="s">
        <v>68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9"/>
      <c r="DF78" s="16"/>
      <c r="DG78" s="29"/>
      <c r="DH78" s="29"/>
    </row>
    <row r="79" spans="1:112" ht="31.5" customHeight="1">
      <c r="A79" s="68" t="s">
        <v>101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9"/>
      <c r="AS79" s="71" t="s">
        <v>37</v>
      </c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6"/>
      <c r="BT79" s="71">
        <f>ROUND(A1*CM79*12,0)</f>
        <v>154435</v>
      </c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6"/>
      <c r="CL79" s="15">
        <f>BT79</f>
        <v>154435</v>
      </c>
      <c r="CM79" s="152">
        <v>4.71</v>
      </c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5"/>
      <c r="DF79" s="16"/>
      <c r="DG79" s="29"/>
      <c r="DH79" s="29"/>
    </row>
    <row r="80" spans="1:112" ht="30.75" customHeight="1" hidden="1">
      <c r="A80" s="6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71" t="s">
        <v>37</v>
      </c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6"/>
      <c r="BT80" s="71">
        <f>ROUND(A1*CN80*12,0)</f>
        <v>0</v>
      </c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6"/>
      <c r="CL80" s="15">
        <f>BT80</f>
        <v>0</v>
      </c>
      <c r="CM80" s="43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6"/>
      <c r="DF80" s="16"/>
      <c r="DG80" s="29"/>
      <c r="DH80" s="29"/>
    </row>
    <row r="81" spans="1:112" ht="15.75" customHeight="1">
      <c r="A81" s="68" t="s">
        <v>69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71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6"/>
      <c r="BT81" s="71">
        <f>BT79+BT80</f>
        <v>154435</v>
      </c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6"/>
      <c r="CL81" s="15">
        <f>CL79+CL80</f>
        <v>154435</v>
      </c>
      <c r="CM81" s="43"/>
      <c r="CN81" s="119">
        <f>CM79+CN80</f>
        <v>4.71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6"/>
      <c r="DF81" s="16"/>
      <c r="DG81" s="29"/>
      <c r="DH81" s="39">
        <f>CM79+CN80</f>
        <v>4.71</v>
      </c>
    </row>
    <row r="82" spans="1:112" ht="15.75" customHeight="1">
      <c r="A82" s="158" t="s">
        <v>43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4"/>
      <c r="DF82" s="16"/>
      <c r="DG82" s="27"/>
      <c r="DH82" s="27"/>
    </row>
    <row r="83" spans="1:112" ht="15.75" customHeight="1">
      <c r="A83" s="67" t="s">
        <v>46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12"/>
      <c r="AT83" s="148" t="s">
        <v>37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4"/>
      <c r="BT83" s="96">
        <f>ROUND(CM83*$A$1*12,0)</f>
        <v>40002</v>
      </c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01">
        <f>ROUND(BT83/12*12,0)</f>
        <v>40002</v>
      </c>
      <c r="CM83" s="102">
        <v>1.22</v>
      </c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4"/>
      <c r="DF83" s="16"/>
      <c r="DG83" s="27"/>
      <c r="DH83" s="27"/>
    </row>
    <row r="84" spans="1:112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13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8"/>
      <c r="BT84" s="125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0"/>
      <c r="CM84" s="125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  <c r="DF84" s="16">
        <f>BT83/12/30*8</f>
        <v>888.9333333333333</v>
      </c>
      <c r="DG84" s="27"/>
      <c r="DH84" s="27"/>
    </row>
    <row r="85" spans="1:112" ht="15.75" customHeight="1">
      <c r="A85" s="67" t="s">
        <v>47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71" t="s">
        <v>37</v>
      </c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70"/>
      <c r="BT85" s="71">
        <f>ROUND(CM85*$A$1*12,0)</f>
        <v>9181</v>
      </c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6"/>
      <c r="CL85" s="15">
        <f>ROUND(BT85/12*12,0)</f>
        <v>9181</v>
      </c>
      <c r="CM85" s="120">
        <v>0.28</v>
      </c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70"/>
      <c r="DF85" s="16">
        <f>BT85/12/30*8</f>
        <v>204.02222222222224</v>
      </c>
      <c r="DG85" s="27"/>
      <c r="DH85" s="27"/>
    </row>
    <row r="86" spans="1:112" ht="35.25" customHeight="1">
      <c r="A86" s="67" t="s">
        <v>48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7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70"/>
      <c r="BT86" s="71">
        <f>BT83+BT85</f>
        <v>49183</v>
      </c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6"/>
      <c r="CL86" s="15">
        <f>CL83+CL85</f>
        <v>49183</v>
      </c>
      <c r="CM86" s="156">
        <f>CM83+CM85</f>
        <v>1.5</v>
      </c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70"/>
      <c r="DF86" s="41"/>
      <c r="DG86" s="27"/>
      <c r="DH86" s="27"/>
    </row>
    <row r="87" spans="1:112" ht="15.75" customHeight="1">
      <c r="A87" s="68" t="s">
        <v>51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70"/>
      <c r="AS87" s="71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666562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CN81:DE81"/>
    <mergeCell ref="AT32:AY32"/>
    <mergeCell ref="AS33:BS33"/>
    <mergeCell ref="A34:AR35"/>
    <mergeCell ref="A81:AR81"/>
    <mergeCell ref="AS81:BS81"/>
    <mergeCell ref="BT81:CK81"/>
    <mergeCell ref="CM32:DE33"/>
    <mergeCell ref="A40:AR41"/>
    <mergeCell ref="A38:AR39"/>
    <mergeCell ref="AT26:AY26"/>
    <mergeCell ref="BT26:CK27"/>
    <mergeCell ref="AS28:BS28"/>
    <mergeCell ref="BT28:CK28"/>
    <mergeCell ref="BT32:CK33"/>
    <mergeCell ref="CM28:DE28"/>
    <mergeCell ref="A29:DE29"/>
    <mergeCell ref="A30:AR31"/>
    <mergeCell ref="AT30:AY30"/>
    <mergeCell ref="A36:AR37"/>
    <mergeCell ref="A32:AR33"/>
    <mergeCell ref="BT24:CK25"/>
    <mergeCell ref="CL24:CL25"/>
    <mergeCell ref="AS31:BS31"/>
    <mergeCell ref="AT24:AY24"/>
    <mergeCell ref="A28:AR28"/>
    <mergeCell ref="A24:AR25"/>
    <mergeCell ref="BT34:CK35"/>
    <mergeCell ref="CL32:CL33"/>
    <mergeCell ref="AS25:BS25"/>
    <mergeCell ref="CL26:CL27"/>
    <mergeCell ref="A26:AR27"/>
    <mergeCell ref="AZ2:DE2"/>
    <mergeCell ref="AZ3:DE3"/>
    <mergeCell ref="AZ4:DE4"/>
    <mergeCell ref="AZ5:DE5"/>
    <mergeCell ref="AZ7:DE7"/>
    <mergeCell ref="AZ8:DE8"/>
    <mergeCell ref="CM26:DE27"/>
    <mergeCell ref="AZ6:DE6"/>
    <mergeCell ref="AZ10:DE10"/>
    <mergeCell ref="AZ9:DE9"/>
    <mergeCell ref="CO11:CT11"/>
    <mergeCell ref="CU11:CW11"/>
    <mergeCell ref="BP12:CN12"/>
    <mergeCell ref="BH11:BL11"/>
    <mergeCell ref="BP11:CN11"/>
    <mergeCell ref="A21:AR21"/>
    <mergeCell ref="AS21:BS21"/>
    <mergeCell ref="G19:DE19"/>
    <mergeCell ref="A18:DE18"/>
    <mergeCell ref="BT21:CK21"/>
    <mergeCell ref="CM21:DE21"/>
    <mergeCell ref="CM36:DE37"/>
    <mergeCell ref="CM38:DE39"/>
    <mergeCell ref="BT36:CK37"/>
    <mergeCell ref="AS36:BS37"/>
    <mergeCell ref="A15:DE15"/>
    <mergeCell ref="A16:DE16"/>
    <mergeCell ref="A22:DE22"/>
    <mergeCell ref="A23:DE23"/>
    <mergeCell ref="CM24:DE25"/>
    <mergeCell ref="A17:DE17"/>
    <mergeCell ref="CL40:CL41"/>
    <mergeCell ref="AT34:AY34"/>
    <mergeCell ref="BT30:CK31"/>
    <mergeCell ref="CL30:CL31"/>
    <mergeCell ref="CM30:DE31"/>
    <mergeCell ref="CL34:CL35"/>
    <mergeCell ref="CM34:DE35"/>
    <mergeCell ref="AS35:BS35"/>
    <mergeCell ref="AS40:BS41"/>
    <mergeCell ref="BT40:CK41"/>
    <mergeCell ref="A42:DE42"/>
    <mergeCell ref="A43:AR44"/>
    <mergeCell ref="AT43:AY43"/>
    <mergeCell ref="CM43:DE44"/>
    <mergeCell ref="CM51:DE51"/>
    <mergeCell ref="CL36:CL37"/>
    <mergeCell ref="AS38:BS39"/>
    <mergeCell ref="BT38:CK39"/>
    <mergeCell ref="CL38:CL39"/>
    <mergeCell ref="CM40:DE41"/>
    <mergeCell ref="AS45:BS49"/>
    <mergeCell ref="CM45:DE49"/>
    <mergeCell ref="BT45:CK49"/>
    <mergeCell ref="CL43:CL44"/>
    <mergeCell ref="AS44:BS44"/>
    <mergeCell ref="BT43:CK44"/>
    <mergeCell ref="BA43:BS43"/>
    <mergeCell ref="A51:AR51"/>
    <mergeCell ref="AS51:BS51"/>
    <mergeCell ref="DF45:DF49"/>
    <mergeCell ref="A50:AR50"/>
    <mergeCell ref="AT50:BS50"/>
    <mergeCell ref="BT50:CK50"/>
    <mergeCell ref="CM50:DE50"/>
    <mergeCell ref="CL45:CL49"/>
    <mergeCell ref="BT51:CK51"/>
    <mergeCell ref="A45:AR49"/>
    <mergeCell ref="CL61:CL62"/>
    <mergeCell ref="AT52:BS52"/>
    <mergeCell ref="BT52:CK52"/>
    <mergeCell ref="A53:DE53"/>
    <mergeCell ref="A54:AR55"/>
    <mergeCell ref="AT54:AY54"/>
    <mergeCell ref="A52:AR52"/>
    <mergeCell ref="BA54:BS54"/>
    <mergeCell ref="BT54:CK55"/>
    <mergeCell ref="CM52:DE52"/>
    <mergeCell ref="BT61:CK62"/>
    <mergeCell ref="CM61:DE62"/>
    <mergeCell ref="AS55:BS55"/>
    <mergeCell ref="A56:DE56"/>
    <mergeCell ref="AS57:BS58"/>
    <mergeCell ref="BT57:CK58"/>
    <mergeCell ref="CM54:DE55"/>
    <mergeCell ref="CL57:CL58"/>
    <mergeCell ref="CL54:CL55"/>
    <mergeCell ref="CM59:DE60"/>
    <mergeCell ref="CM57:DE58"/>
    <mergeCell ref="A57:AR58"/>
    <mergeCell ref="A59:AR60"/>
    <mergeCell ref="AS59:BS60"/>
    <mergeCell ref="BT59:CK60"/>
    <mergeCell ref="CL59:CL60"/>
    <mergeCell ref="CM68:DE69"/>
    <mergeCell ref="A68:AR69"/>
    <mergeCell ref="AS68:BS69"/>
    <mergeCell ref="BT68:CK69"/>
    <mergeCell ref="CL68:CL69"/>
    <mergeCell ref="A61:AR62"/>
    <mergeCell ref="AT61:BS62"/>
    <mergeCell ref="CM66:DE67"/>
    <mergeCell ref="A63:AR64"/>
    <mergeCell ref="AS63:BS64"/>
    <mergeCell ref="BT63:CK64"/>
    <mergeCell ref="CL63:CL64"/>
    <mergeCell ref="CM63:DE64"/>
    <mergeCell ref="A65:DE65"/>
    <mergeCell ref="A66:AR67"/>
    <mergeCell ref="AS66:BS67"/>
    <mergeCell ref="BT66:CK67"/>
    <mergeCell ref="CL66:CL67"/>
    <mergeCell ref="CL83:CL84"/>
    <mergeCell ref="BT75:CK75"/>
    <mergeCell ref="BT70:CK71"/>
    <mergeCell ref="AS72:BS73"/>
    <mergeCell ref="BT72:CK73"/>
    <mergeCell ref="AS70:BS71"/>
    <mergeCell ref="A85:AR85"/>
    <mergeCell ref="AS85:BS85"/>
    <mergeCell ref="BT85:CK85"/>
    <mergeCell ref="BT80:CK80"/>
    <mergeCell ref="A83:AR84"/>
    <mergeCell ref="AT83:BS84"/>
    <mergeCell ref="BT83:CK84"/>
    <mergeCell ref="AS80:BS80"/>
    <mergeCell ref="A79:AR79"/>
    <mergeCell ref="A77:AR77"/>
    <mergeCell ref="A80:AR80"/>
    <mergeCell ref="A78:DE78"/>
    <mergeCell ref="CN80:DE80"/>
    <mergeCell ref="AS79:BS79"/>
    <mergeCell ref="BT79:CK79"/>
    <mergeCell ref="CM79:DE79"/>
    <mergeCell ref="A70:AR71"/>
    <mergeCell ref="AS74:BS74"/>
    <mergeCell ref="BT74:CK74"/>
    <mergeCell ref="CM74:DE74"/>
    <mergeCell ref="A72:AR73"/>
    <mergeCell ref="CM70:DE71"/>
    <mergeCell ref="A74:AR74"/>
    <mergeCell ref="CL70:CL71"/>
    <mergeCell ref="CM72:DE73"/>
    <mergeCell ref="CL72:CL73"/>
    <mergeCell ref="CM75:DE75"/>
    <mergeCell ref="CM85:DE85"/>
    <mergeCell ref="CM77:DE77"/>
    <mergeCell ref="AS77:BS77"/>
    <mergeCell ref="BT77:CK77"/>
    <mergeCell ref="A82:DE82"/>
    <mergeCell ref="CM83:DE84"/>
    <mergeCell ref="A76:DE76"/>
    <mergeCell ref="A75:AR75"/>
    <mergeCell ref="AS75:BS75"/>
    <mergeCell ref="CM86:DE86"/>
    <mergeCell ref="A87:AR87"/>
    <mergeCell ref="AS87:BS87"/>
    <mergeCell ref="A86:AR86"/>
    <mergeCell ref="AS86:BS86"/>
    <mergeCell ref="BT86:CK86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C10">
      <selection activeCell="L18" sqref="L18"/>
    </sheetView>
  </sheetViews>
  <sheetFormatPr defaultColWidth="9.00390625" defaultRowHeight="12.75"/>
  <cols>
    <col min="5" max="5" width="9.375" style="0" bestFit="1" customWidth="1"/>
    <col min="6" max="6" width="13.50390625" style="0" customWidth="1"/>
    <col min="7" max="7" width="10.625" style="0" bestFit="1" customWidth="1"/>
    <col min="9" max="9" width="9.375" style="0" bestFit="1" customWidth="1"/>
    <col min="11" max="11" width="17.50390625" style="0" customWidth="1"/>
  </cols>
  <sheetData>
    <row r="3" spans="2:9" ht="21">
      <c r="B3" s="53" t="s">
        <v>71</v>
      </c>
      <c r="C3" s="53"/>
      <c r="D3" s="53"/>
      <c r="E3" s="53"/>
      <c r="F3" s="53"/>
      <c r="G3" s="53"/>
      <c r="H3" s="53"/>
      <c r="I3" s="53"/>
    </row>
    <row r="5" spans="4:7" ht="17.25">
      <c r="D5" t="s">
        <v>72</v>
      </c>
      <c r="F5" s="55" t="s">
        <v>99</v>
      </c>
      <c r="G5" s="55"/>
    </row>
    <row r="8" ht="12.75">
      <c r="B8" t="s">
        <v>73</v>
      </c>
    </row>
    <row r="10" spans="2:7" ht="12.75">
      <c r="B10" s="44" t="e">
        <f>сдх!#REF!</f>
        <v>#REF!</v>
      </c>
      <c r="C10" t="s">
        <v>74</v>
      </c>
      <c r="D10">
        <v>2732.4</v>
      </c>
      <c r="E10" t="s">
        <v>75</v>
      </c>
      <c r="F10" s="49" t="e">
        <f>B10*D10</f>
        <v>#REF!</v>
      </c>
      <c r="G10" t="s">
        <v>78</v>
      </c>
    </row>
    <row r="11" ht="12.75">
      <c r="F11" s="49"/>
    </row>
    <row r="12" spans="2:8" ht="12.75">
      <c r="B12" t="s">
        <v>76</v>
      </c>
      <c r="F12" s="49"/>
      <c r="H12" s="44"/>
    </row>
    <row r="13" ht="12.75">
      <c r="F13" s="49"/>
    </row>
    <row r="14" spans="2:7" ht="12.75">
      <c r="B14" s="44">
        <v>1.5</v>
      </c>
      <c r="C14" t="s">
        <v>74</v>
      </c>
      <c r="D14">
        <f>D10</f>
        <v>2732.4</v>
      </c>
      <c r="E14" t="s">
        <v>75</v>
      </c>
      <c r="F14" s="49">
        <f>B14*D14</f>
        <v>4098.6</v>
      </c>
      <c r="G14" t="s">
        <v>78</v>
      </c>
    </row>
    <row r="17" spans="2:12" ht="15">
      <c r="B17" t="s">
        <v>77</v>
      </c>
      <c r="D17" s="46" t="e">
        <f>F10+F14</f>
        <v>#REF!</v>
      </c>
      <c r="E17" t="s">
        <v>78</v>
      </c>
      <c r="L17" t="e">
        <f>D17*12</f>
        <v>#REF!</v>
      </c>
    </row>
    <row r="20" spans="2:4" ht="12.75">
      <c r="B20" s="52" t="s">
        <v>79</v>
      </c>
      <c r="C20" s="52"/>
      <c r="D20" s="52"/>
    </row>
    <row r="21" ht="12.75">
      <c r="I21" t="s">
        <v>81</v>
      </c>
    </row>
    <row r="22" spans="2:11" ht="12.75">
      <c r="B22" t="s">
        <v>80</v>
      </c>
      <c r="E22">
        <v>146.6</v>
      </c>
      <c r="F22" t="s">
        <v>74</v>
      </c>
      <c r="G22">
        <v>3.37</v>
      </c>
      <c r="H22" t="s">
        <v>74</v>
      </c>
      <c r="I22" s="54">
        <v>130</v>
      </c>
      <c r="J22" t="s">
        <v>75</v>
      </c>
      <c r="K22" s="49">
        <f>E22*G22*I22</f>
        <v>64225.46</v>
      </c>
    </row>
    <row r="23" ht="12.75">
      <c r="K23" s="49"/>
    </row>
    <row r="24" spans="2:11" ht="12.75">
      <c r="B24" t="s">
        <v>82</v>
      </c>
      <c r="E24">
        <v>23.81</v>
      </c>
      <c r="F24" t="s">
        <v>74</v>
      </c>
      <c r="G24">
        <v>5.01</v>
      </c>
      <c r="H24" t="s">
        <v>74</v>
      </c>
      <c r="I24">
        <f>I22</f>
        <v>130</v>
      </c>
      <c r="J24" t="s">
        <v>75</v>
      </c>
      <c r="K24" s="49">
        <f>E24*G24*I24</f>
        <v>15507.452999999998</v>
      </c>
    </row>
    <row r="25" ht="12.75">
      <c r="K25" s="49"/>
    </row>
    <row r="26" spans="2:11" ht="12.75">
      <c r="B26" t="s">
        <v>83</v>
      </c>
      <c r="E26">
        <v>18</v>
      </c>
      <c r="F26" t="s">
        <v>74</v>
      </c>
      <c r="G26">
        <v>8.38</v>
      </c>
      <c r="H26" t="s">
        <v>74</v>
      </c>
      <c r="I26">
        <f>I22</f>
        <v>130</v>
      </c>
      <c r="J26" t="s">
        <v>75</v>
      </c>
      <c r="K26" s="49">
        <f>E26*G26*I26</f>
        <v>19609.2</v>
      </c>
    </row>
    <row r="27" ht="12.75">
      <c r="K27" s="49"/>
    </row>
    <row r="28" spans="2:11" ht="12.75">
      <c r="B28" t="s">
        <v>84</v>
      </c>
      <c r="E28">
        <v>2.21</v>
      </c>
      <c r="F28" t="s">
        <v>74</v>
      </c>
      <c r="G28">
        <v>100</v>
      </c>
      <c r="H28" t="s">
        <v>74</v>
      </c>
      <c r="I28">
        <f>I22</f>
        <v>130</v>
      </c>
      <c r="J28" t="s">
        <v>75</v>
      </c>
      <c r="K28" s="49">
        <f>E28*G28*I28</f>
        <v>28730</v>
      </c>
    </row>
    <row r="29" ht="12.75">
      <c r="K29" s="49"/>
    </row>
    <row r="30" spans="2:11" ht="12.75">
      <c r="B30" t="s">
        <v>85</v>
      </c>
      <c r="E30">
        <v>32.87</v>
      </c>
      <c r="F30" t="s">
        <v>74</v>
      </c>
      <c r="G30">
        <f>D10</f>
        <v>2732.4</v>
      </c>
      <c r="J30" t="s">
        <v>75</v>
      </c>
      <c r="K30" s="49">
        <f>E30*G30</f>
        <v>89813.988</v>
      </c>
    </row>
    <row r="31" ht="12.75">
      <c r="K31" s="49"/>
    </row>
    <row r="32" ht="12.75">
      <c r="K32" s="49"/>
    </row>
    <row r="33" spans="2:11" ht="12.75">
      <c r="B33" s="52" t="s">
        <v>86</v>
      </c>
      <c r="C33" s="52"/>
      <c r="D33" s="52"/>
      <c r="K33" s="49">
        <f>SUM(K22+K24+K26+K28+K30)</f>
        <v>217886.101</v>
      </c>
    </row>
    <row r="34" ht="12.75">
      <c r="K34" s="49"/>
    </row>
    <row r="35" spans="2:11" ht="15">
      <c r="B35" s="52" t="s">
        <v>87</v>
      </c>
      <c r="K35" s="50" t="e">
        <f>D17+K33</f>
        <v>#REF!</v>
      </c>
    </row>
    <row r="36" ht="12.75">
      <c r="K36" s="49"/>
    </row>
    <row r="37" ht="12.75">
      <c r="K37" s="49"/>
    </row>
    <row r="38" ht="12.75">
      <c r="K38" s="49"/>
    </row>
    <row r="39" spans="2:11" ht="13.5">
      <c r="B39" s="45" t="s">
        <v>88</v>
      </c>
      <c r="C39" s="47"/>
      <c r="D39" s="47"/>
      <c r="E39" s="47" t="e">
        <f>D17</f>
        <v>#REF!</v>
      </c>
      <c r="F39" s="47" t="s">
        <v>74</v>
      </c>
      <c r="G39" s="47">
        <v>12</v>
      </c>
      <c r="H39" s="47" t="s">
        <v>74</v>
      </c>
      <c r="I39" s="47">
        <v>0.05</v>
      </c>
      <c r="J39" s="47" t="s">
        <v>75</v>
      </c>
      <c r="K39" s="51" t="e">
        <f>E39*G39*I39</f>
        <v>#REF!</v>
      </c>
    </row>
    <row r="40" spans="2:11" ht="13.5">
      <c r="B40" s="47"/>
      <c r="C40" s="47"/>
      <c r="D40" s="47"/>
      <c r="E40" s="47"/>
      <c r="F40" s="47"/>
      <c r="G40" s="47"/>
      <c r="H40" s="47"/>
      <c r="I40" s="47"/>
      <c r="J40" s="47"/>
      <c r="K40" s="51"/>
    </row>
    <row r="41" spans="2:11" ht="13.5">
      <c r="B41" s="45" t="s">
        <v>89</v>
      </c>
      <c r="C41" s="47"/>
      <c r="D41" s="47"/>
      <c r="E41" s="47"/>
      <c r="F41" s="47"/>
      <c r="G41" s="48" t="e">
        <f>K35</f>
        <v>#REF!</v>
      </c>
      <c r="H41" s="47" t="s">
        <v>74</v>
      </c>
      <c r="I41" s="47">
        <v>0.65</v>
      </c>
      <c r="J41" s="47" t="s">
        <v>75</v>
      </c>
      <c r="K41" s="51" t="e">
        <f>G41*I41</f>
        <v>#REF!</v>
      </c>
    </row>
    <row r="43" spans="2:11" ht="12.75">
      <c r="B43" t="s">
        <v>90</v>
      </c>
      <c r="K43" s="54"/>
    </row>
    <row r="45" spans="2:11" ht="12.75">
      <c r="B45" t="s">
        <v>91</v>
      </c>
      <c r="K45" s="54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92"/>
  <sheetViews>
    <sheetView zoomScalePageLayoutView="0" workbookViewId="0" topLeftCell="A76">
      <selection activeCell="CL87" sqref="CL87"/>
    </sheetView>
  </sheetViews>
  <sheetFormatPr defaultColWidth="9.00390625" defaultRowHeight="12.75"/>
  <cols>
    <col min="1" max="43" width="0.875" style="0" customWidth="1"/>
    <col min="44" max="44" width="6.50390625" style="0" customWidth="1"/>
    <col min="45" max="46" width="0.875" style="0" customWidth="1"/>
    <col min="47" max="47" width="0.5" style="0" customWidth="1"/>
    <col min="48" max="50" width="0" style="0" hidden="1" customWidth="1"/>
    <col min="51" max="51" width="1.625" style="0" customWidth="1"/>
    <col min="52" max="52" width="0.6171875" style="0" customWidth="1"/>
    <col min="53" max="70" width="0.875" style="0" customWidth="1"/>
    <col min="71" max="71" width="3.875" style="0" customWidth="1"/>
    <col min="72" max="88" width="0.875" style="0" customWidth="1"/>
    <col min="89" max="89" width="11.125" style="0" customWidth="1"/>
    <col min="90" max="90" width="13.875" style="0" customWidth="1"/>
    <col min="91" max="99" width="0.875" style="0" customWidth="1"/>
    <col min="100" max="100" width="0.6171875" style="0" customWidth="1"/>
    <col min="101" max="102" width="0" style="0" hidden="1" customWidth="1"/>
    <col min="103" max="103" width="0.5" style="0" customWidth="1"/>
    <col min="104" max="106" width="0" style="0" hidden="1" customWidth="1"/>
    <col min="107" max="108" width="0.875" style="0" customWidth="1"/>
    <col min="109" max="109" width="6.00390625" style="0" customWidth="1"/>
    <col min="110" max="110" width="9.50390625" style="0" bestFit="1" customWidth="1"/>
    <col min="111" max="111" width="3.125" style="0" customWidth="1"/>
    <col min="112" max="112" width="7.125" style="40" customWidth="1"/>
  </cols>
  <sheetData>
    <row r="1" spans="1:112" ht="12.75">
      <c r="A1" s="1">
        <v>5824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28"/>
      <c r="DG1" s="37"/>
      <c r="DH1" s="37"/>
    </row>
    <row r="2" spans="1:1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03" t="s">
        <v>4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29"/>
      <c r="DG2" s="27"/>
      <c r="DH2" s="27"/>
    </row>
    <row r="3" spans="1:1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5" t="s">
        <v>44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29"/>
      <c r="DG3" s="27"/>
      <c r="DH3" s="27"/>
    </row>
    <row r="4" spans="1:1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1" t="s">
        <v>5</v>
      </c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30"/>
      <c r="DG4" s="38"/>
      <c r="DH4" s="38"/>
    </row>
    <row r="5" spans="1:1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5" t="s">
        <v>45</v>
      </c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29"/>
      <c r="DG5" s="27"/>
      <c r="DH5" s="27"/>
    </row>
    <row r="6" spans="1:112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1" t="s">
        <v>6</v>
      </c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30"/>
      <c r="DG6" s="38"/>
      <c r="DH6" s="38"/>
    </row>
    <row r="7" spans="1:1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92" t="s">
        <v>17</v>
      </c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29"/>
      <c r="DG7" s="27"/>
      <c r="DH7" s="27"/>
    </row>
    <row r="8" spans="1:11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1" t="s">
        <v>7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30"/>
      <c r="DG8" s="38"/>
      <c r="DH8" s="38"/>
    </row>
    <row r="9" spans="1:1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92" t="s">
        <v>49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29"/>
      <c r="DG9" s="27"/>
      <c r="DH9" s="27"/>
    </row>
    <row r="10" spans="1:1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1" t="s">
        <v>8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30"/>
      <c r="DG10" s="38"/>
      <c r="DH10" s="38"/>
    </row>
    <row r="11" spans="1:1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 t="s">
        <v>9</v>
      </c>
      <c r="BG11" s="2"/>
      <c r="BH11" s="92"/>
      <c r="BI11" s="92"/>
      <c r="BJ11" s="92"/>
      <c r="BK11" s="92"/>
      <c r="BL11" s="92"/>
      <c r="BM11" s="2" t="s">
        <v>9</v>
      </c>
      <c r="BN11" s="2"/>
      <c r="BO11" s="2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3">
        <v>201</v>
      </c>
      <c r="CP11" s="93"/>
      <c r="CQ11" s="93"/>
      <c r="CR11" s="93"/>
      <c r="CS11" s="93"/>
      <c r="CT11" s="93"/>
      <c r="CU11" s="94" t="s">
        <v>92</v>
      </c>
      <c r="CV11" s="94"/>
      <c r="CW11" s="94"/>
      <c r="CX11" s="2" t="s">
        <v>10</v>
      </c>
      <c r="CY11" s="2"/>
      <c r="CZ11" s="2"/>
      <c r="DA11" s="2"/>
      <c r="DB11" s="2"/>
      <c r="DC11" s="2"/>
      <c r="DD11" s="2"/>
      <c r="DE11" s="2"/>
      <c r="DF11" s="29"/>
      <c r="DG11" s="27"/>
      <c r="DH11" s="27"/>
    </row>
    <row r="12" spans="1:1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1" t="s">
        <v>11</v>
      </c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30"/>
      <c r="DG12" s="38"/>
      <c r="DH12" s="38"/>
    </row>
    <row r="13" spans="1:1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9"/>
      <c r="DG13" s="27"/>
      <c r="DH13" s="27"/>
    </row>
    <row r="14" spans="1:1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9"/>
      <c r="DG14" s="27"/>
      <c r="DH14" s="27"/>
    </row>
    <row r="15" spans="1:112" ht="16.5">
      <c r="A15" s="77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31"/>
      <c r="DG15" s="27"/>
      <c r="DH15" s="27"/>
    </row>
    <row r="16" spans="1:112" ht="16.5">
      <c r="A16" s="77" t="s">
        <v>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31"/>
      <c r="DG16" s="27"/>
      <c r="DH16" s="27"/>
    </row>
    <row r="17" spans="1:112" ht="16.5">
      <c r="A17" s="77" t="s">
        <v>100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31"/>
      <c r="DG17" s="27"/>
      <c r="DH17" s="27"/>
    </row>
    <row r="18" spans="1:112" ht="16.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31"/>
      <c r="DG18" s="27"/>
      <c r="DH18" s="27"/>
    </row>
    <row r="19" spans="1:112" ht="15">
      <c r="A19" s="2"/>
      <c r="B19" s="2"/>
      <c r="C19" s="2"/>
      <c r="D19" s="2"/>
      <c r="E19" s="2"/>
      <c r="F19" s="2"/>
      <c r="G19" s="129" t="s">
        <v>93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29"/>
      <c r="DG19" s="27"/>
      <c r="DH19" s="27"/>
    </row>
    <row r="20" spans="1:112" ht="15">
      <c r="A20" s="2"/>
      <c r="B20" s="2"/>
      <c r="C20" s="2"/>
      <c r="D20" s="2"/>
      <c r="E20" s="2"/>
      <c r="F20" s="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29"/>
      <c r="DG20" s="27"/>
      <c r="DH20" s="27"/>
    </row>
    <row r="21" spans="1:112" ht="126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 t="s">
        <v>0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 t="s">
        <v>1</v>
      </c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23" t="s">
        <v>94</v>
      </c>
      <c r="CM21" s="88" t="s">
        <v>2</v>
      </c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32"/>
      <c r="DG21" s="27"/>
      <c r="DH21" s="27"/>
    </row>
    <row r="22" spans="1:112" ht="15">
      <c r="A22" s="126" t="s">
        <v>63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32"/>
      <c r="DG22" s="27"/>
      <c r="DH22" s="27"/>
    </row>
    <row r="23" spans="1:112" ht="15.75" customHeight="1">
      <c r="A23" s="6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9"/>
      <c r="DF23" s="16"/>
      <c r="DG23" s="27"/>
      <c r="DH23" s="27"/>
    </row>
    <row r="24" spans="1:112" ht="15.75" customHeight="1">
      <c r="A24" s="67" t="s">
        <v>19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5"/>
      <c r="AT24" s="75">
        <v>2.7</v>
      </c>
      <c r="AU24" s="75"/>
      <c r="AV24" s="75"/>
      <c r="AW24" s="75"/>
      <c r="AX24" s="75"/>
      <c r="AY24" s="75"/>
      <c r="AZ24" s="4">
        <v>2.7</v>
      </c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6">
        <f>ROUND(CM24*$A$1*12,0)</f>
        <v>84564</v>
      </c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4"/>
      <c r="CL24" s="101">
        <f>ROUND(BT24/12*12,0)</f>
        <v>84564</v>
      </c>
      <c r="CM24" s="102">
        <v>1.21</v>
      </c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16"/>
      <c r="DG24" s="27"/>
      <c r="DH24" s="27"/>
    </row>
    <row r="25" spans="1:112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116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5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8"/>
      <c r="CL25" s="110"/>
      <c r="CM25" s="125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  <c r="DF25" s="41">
        <v>1.69</v>
      </c>
      <c r="DG25" s="27"/>
      <c r="DH25" s="27"/>
    </row>
    <row r="26" spans="1:112" ht="15.75" customHeight="1">
      <c r="A26" s="67" t="s">
        <v>20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10"/>
      <c r="AT26" s="131">
        <v>2</v>
      </c>
      <c r="AU26" s="131"/>
      <c r="AV26" s="131"/>
      <c r="AW26" s="131"/>
      <c r="AX26" s="131"/>
      <c r="AY26" s="131"/>
      <c r="AZ26" s="11"/>
      <c r="BA26" s="11" t="s">
        <v>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8"/>
      <c r="BT26" s="96">
        <f>ROUND(CM26*$A$1*12,0)</f>
        <v>26557</v>
      </c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4"/>
      <c r="CL26" s="101">
        <f>ROUND(BT26/12*12,0)</f>
        <v>26557</v>
      </c>
      <c r="CM26" s="102">
        <v>0.38</v>
      </c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16"/>
      <c r="DG26" s="27"/>
      <c r="DH26" s="27"/>
    </row>
    <row r="27" spans="1:112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10"/>
      <c r="AT27" s="11" t="s">
        <v>15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8"/>
      <c r="BT27" s="125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8"/>
      <c r="CL27" s="110"/>
      <c r="CM27" s="125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F27" s="16">
        <f>BT26/12/31*8</f>
        <v>571.1182795698925</v>
      </c>
      <c r="DG27" s="27"/>
      <c r="DH27" s="27"/>
    </row>
    <row r="28" spans="1:112" ht="99.75" customHeight="1">
      <c r="A28" s="67" t="s">
        <v>52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121" t="s">
        <v>53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70"/>
      <c r="BT28" s="74">
        <f>CM28*A1*12</f>
        <v>6988.799999999999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2"/>
      <c r="CL28" s="21">
        <f>ROUND(BT28/12*12,0)</f>
        <v>6989</v>
      </c>
      <c r="CM28" s="120">
        <v>0.1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70"/>
      <c r="DF28" s="16">
        <f>BT28/12/31*8</f>
        <v>150.29677419354837</v>
      </c>
      <c r="DG28" s="27"/>
      <c r="DH28" s="39">
        <f>CM24+CM26+CM28</f>
        <v>1.69</v>
      </c>
    </row>
    <row r="29" spans="1:112" ht="15.75" customHeight="1">
      <c r="A29" s="68" t="s">
        <v>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9"/>
      <c r="DF29" s="16"/>
      <c r="DG29" s="27"/>
      <c r="DH29" s="27"/>
    </row>
    <row r="30" spans="1:112" ht="15.75" customHeight="1">
      <c r="A30" s="67" t="s">
        <v>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5"/>
      <c r="AT30" s="75">
        <v>1</v>
      </c>
      <c r="AU30" s="75"/>
      <c r="AV30" s="75"/>
      <c r="AW30" s="75"/>
      <c r="AX30" s="75"/>
      <c r="AY30" s="75"/>
      <c r="AZ30" s="4"/>
      <c r="BA30" s="3" t="s">
        <v>3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/>
      <c r="BT30" s="96">
        <f>ROUND(CM30*$A$1*12,0)</f>
        <v>10782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4"/>
      <c r="CL30" s="101">
        <f>ROUND(BT30/12*12,0)</f>
        <v>10782</v>
      </c>
      <c r="CM30" s="102">
        <f>7.6%*DF30</f>
        <v>0.15427999999999997</v>
      </c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2"/>
      <c r="DF30" s="41">
        <v>2.03</v>
      </c>
      <c r="DG30" s="27"/>
      <c r="DH30" s="27"/>
    </row>
    <row r="31" spans="1:112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116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8"/>
      <c r="BT31" s="125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0"/>
      <c r="CM31" s="113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16">
        <f>BT30/12/31*8</f>
        <v>231.8709677419355</v>
      </c>
      <c r="DG31" s="27"/>
      <c r="DH31" s="27"/>
    </row>
    <row r="32" spans="1:112" ht="15.75" customHeight="1">
      <c r="A32" s="67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5"/>
      <c r="AT32" s="75">
        <v>1</v>
      </c>
      <c r="AU32" s="75"/>
      <c r="AV32" s="75"/>
      <c r="AW32" s="75"/>
      <c r="AX32" s="75"/>
      <c r="AY32" s="75"/>
      <c r="AZ32" s="4"/>
      <c r="BA32" s="3" t="s">
        <v>3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6"/>
      <c r="BT32" s="96">
        <f>ROUND(CM32*$A$1*12,0)</f>
        <v>15038</v>
      </c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01">
        <f>ROUND(BT32/12*12,0)</f>
        <v>15038</v>
      </c>
      <c r="CM32" s="102">
        <f>10.6%*DF30</f>
        <v>0.21517999999999998</v>
      </c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2"/>
      <c r="DF32" s="16"/>
      <c r="DG32" s="27"/>
      <c r="DH32" s="27"/>
    </row>
    <row r="33" spans="1:112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116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8"/>
      <c r="BT33" s="125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0"/>
      <c r="CM33" s="113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5"/>
      <c r="DF33" s="16">
        <f>BT32/12/31*8</f>
        <v>323.3978494623656</v>
      </c>
      <c r="DG33" s="27"/>
      <c r="DH33" s="27"/>
    </row>
    <row r="34" spans="1:112" ht="15.75" customHeight="1">
      <c r="A34" s="67" t="s">
        <v>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5"/>
      <c r="AT34" s="75">
        <v>5</v>
      </c>
      <c r="AU34" s="75"/>
      <c r="AV34" s="75"/>
      <c r="AW34" s="75"/>
      <c r="AX34" s="75"/>
      <c r="AY34" s="75"/>
      <c r="AZ34" s="4"/>
      <c r="BA34" s="3" t="s">
        <v>3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6"/>
      <c r="BT34" s="96">
        <f>ROUND(CM34*$A$1*12,0)</f>
        <v>5817</v>
      </c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01">
        <f>ROUND(BT34/12*12,0)</f>
        <v>5817</v>
      </c>
      <c r="CM34" s="102">
        <f>4.1%*DF30</f>
        <v>0.08322999999999998</v>
      </c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2"/>
      <c r="DF34" s="16"/>
      <c r="DG34" s="27"/>
      <c r="DH34" s="27"/>
    </row>
    <row r="35" spans="1:112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116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8"/>
      <c r="BT35" s="125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0"/>
      <c r="CM35" s="113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5"/>
      <c r="DF35" s="16">
        <f>BT34/12/31*8</f>
        <v>125.09677419354838</v>
      </c>
      <c r="DG35" s="27"/>
      <c r="DH35" s="27"/>
    </row>
    <row r="36" spans="1:112" ht="15.75" customHeight="1">
      <c r="A36" s="67" t="s">
        <v>23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57" t="s">
        <v>36</v>
      </c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96">
        <f>ROUND(CM36*$A$1*12,0)</f>
        <v>12343</v>
      </c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01">
        <f>ROUND(BT36/12*12,0)</f>
        <v>12343</v>
      </c>
      <c r="CM36" s="102">
        <f>8.7%*DF30</f>
        <v>0.17660999999999996</v>
      </c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2"/>
      <c r="DF36" s="16"/>
      <c r="DG36" s="27"/>
      <c r="DH36" s="27"/>
    </row>
    <row r="37" spans="1:112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125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  <c r="BT37" s="125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0"/>
      <c r="CM37" s="113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5"/>
      <c r="DF37" s="16">
        <f>BT36/12/31*8</f>
        <v>265.44086021505376</v>
      </c>
      <c r="DG37" s="27"/>
      <c r="DH37" s="27"/>
    </row>
    <row r="38" spans="1:112" ht="15.75" customHeight="1">
      <c r="A38" s="67" t="s">
        <v>24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132" t="s">
        <v>50</v>
      </c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4"/>
      <c r="BT38" s="96">
        <f>ROUND(CM38*$A$1*12,0)</f>
        <v>81506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4"/>
      <c r="CL38" s="101">
        <f>ROUND(BT38/12*12,0)</f>
        <v>81506</v>
      </c>
      <c r="CM38" s="102">
        <f>57.45%*DF30</f>
        <v>1.166235</v>
      </c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2"/>
      <c r="DF38" s="16">
        <f>BT38/12/30*8</f>
        <v>1811.2444444444445</v>
      </c>
      <c r="DG38" s="27"/>
      <c r="DH38" s="27"/>
    </row>
    <row r="39" spans="1:112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125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25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8"/>
      <c r="CL39" s="110"/>
      <c r="CM39" s="113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5"/>
      <c r="DF39" s="16">
        <f>BT38/12/31*8</f>
        <v>1752.8172043010754</v>
      </c>
      <c r="DG39" s="27"/>
      <c r="DH39" s="39">
        <f>CM30+CM32+CM34+CM36+CM38+CM40</f>
        <v>2.0289849999999996</v>
      </c>
    </row>
    <row r="40" spans="1:112" ht="15.75" customHeight="1">
      <c r="A40" s="67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132" t="s">
        <v>50</v>
      </c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96">
        <f>ROUND(CM40*$A$1*12,0)</f>
        <v>16315</v>
      </c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4"/>
      <c r="CL40" s="101">
        <f>ROUND(BT40/12*12,0)</f>
        <v>16315</v>
      </c>
      <c r="CM40" s="102">
        <f>11.5%*DF30</f>
        <v>0.23345</v>
      </c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2"/>
      <c r="DF40" s="16"/>
      <c r="DG40" s="27"/>
      <c r="DH40" s="27"/>
    </row>
    <row r="41" spans="1:112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125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25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8"/>
      <c r="CL41" s="110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5"/>
      <c r="DF41" s="16">
        <f>BT40/12/31*8</f>
        <v>350.8602150537634</v>
      </c>
      <c r="DG41" s="27"/>
      <c r="DH41" s="27"/>
    </row>
    <row r="42" spans="1:112" ht="15.75" customHeight="1">
      <c r="A42" s="68" t="s">
        <v>27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70"/>
      <c r="DF42" s="16"/>
      <c r="DG42" s="27"/>
      <c r="DH42" s="27"/>
    </row>
    <row r="43" spans="1:112" ht="15.75" customHeight="1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5"/>
      <c r="AT43" s="75">
        <v>1</v>
      </c>
      <c r="AU43" s="75"/>
      <c r="AV43" s="75"/>
      <c r="AW43" s="75"/>
      <c r="AX43" s="75"/>
      <c r="AY43" s="75"/>
      <c r="AZ43" s="4"/>
      <c r="BA43" s="137" t="s">
        <v>13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96">
        <f>ROUND(CM43*$A$1*12,0)</f>
        <v>46825</v>
      </c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01">
        <f>ROUND(BT43/12*12,0)</f>
        <v>46825</v>
      </c>
      <c r="CM43" s="102">
        <v>0.67</v>
      </c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4"/>
      <c r="DF43" s="41">
        <v>2.96</v>
      </c>
      <c r="DG43" s="27"/>
      <c r="DH43" s="27"/>
    </row>
    <row r="44" spans="1:112" ht="33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116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125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8"/>
      <c r="CL44" s="110"/>
      <c r="CM44" s="125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  <c r="DF44" s="16">
        <f>BT43/12/31*8</f>
        <v>1006.989247311828</v>
      </c>
      <c r="DG44" s="27"/>
      <c r="DH44" s="39">
        <f>CM43+CM45+CM50+CM51+CM52</f>
        <v>2.96</v>
      </c>
    </row>
    <row r="45" spans="1:112" ht="15.75" customHeight="1">
      <c r="A45" s="67" t="s">
        <v>28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132" t="s">
        <v>36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4"/>
      <c r="BT45" s="96">
        <f>ROUND(CM45*$A$1*12,0)</f>
        <v>50319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4"/>
      <c r="CL45" s="101">
        <f>ROUND(BT45/12*12,0)</f>
        <v>50319</v>
      </c>
      <c r="CM45" s="102">
        <v>0.72</v>
      </c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4"/>
      <c r="DF45" s="66">
        <f>BT45/12/31*8</f>
        <v>1082.1290322580646</v>
      </c>
      <c r="DG45" s="27"/>
      <c r="DH45" s="27"/>
    </row>
    <row r="46" spans="1:112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8"/>
      <c r="CM46" s="133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5"/>
      <c r="DF46" s="66"/>
      <c r="DG46" s="27"/>
      <c r="DH46" s="27"/>
    </row>
    <row r="47" spans="1:112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33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33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8"/>
      <c r="CM47" s="133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5"/>
      <c r="DF47" s="66"/>
      <c r="DG47" s="27"/>
      <c r="DH47" s="27"/>
    </row>
    <row r="48" spans="1:112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8"/>
      <c r="CM48" s="133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5"/>
      <c r="DF48" s="66"/>
      <c r="DG48" s="27"/>
      <c r="DH48" s="27"/>
    </row>
    <row r="49" spans="1:112" ht="0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125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8"/>
      <c r="BT49" s="125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0"/>
      <c r="CM49" s="125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  <c r="DF49" s="66"/>
      <c r="DG49" s="27"/>
      <c r="DH49" s="27"/>
    </row>
    <row r="50" spans="1:112" ht="15.75" customHeight="1">
      <c r="A50" s="67" t="s">
        <v>29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19"/>
      <c r="AT50" s="136" t="s">
        <v>41</v>
      </c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70"/>
      <c r="BT50" s="71">
        <f>ROUND(CM50*$A$1*12,0)</f>
        <v>64297</v>
      </c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70"/>
      <c r="CL50" s="22">
        <f>ROUND(BT50/12*12,0)</f>
        <v>64297</v>
      </c>
      <c r="CM50" s="120">
        <v>0.92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70"/>
      <c r="DF50" s="24">
        <f>BT50/12/31*8</f>
        <v>1382.731182795699</v>
      </c>
      <c r="DG50" s="27"/>
      <c r="DH50" s="27"/>
    </row>
    <row r="51" spans="1:112" ht="15.75" customHeight="1">
      <c r="A51" s="67" t="s">
        <v>57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139" t="s">
        <v>36</v>
      </c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T51" s="71">
        <f>ROUND(CM51*$A$1*12,0)</f>
        <v>29353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70"/>
      <c r="CL51" s="22">
        <f>ROUND(BT51/12*12,0)</f>
        <v>29353</v>
      </c>
      <c r="CM51" s="120">
        <v>0.42</v>
      </c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70"/>
      <c r="DF51" s="24">
        <f>BT51/12/31*8</f>
        <v>631.247311827957</v>
      </c>
      <c r="DG51" s="27"/>
      <c r="DH51" s="27"/>
    </row>
    <row r="52" spans="1:112" ht="65.25" customHeight="1">
      <c r="A52" s="67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7"/>
      <c r="AT52" s="136" t="s">
        <v>36</v>
      </c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70"/>
      <c r="BT52" s="71">
        <f>ROUND(CM52*$A$1*12,0)</f>
        <v>16074</v>
      </c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70"/>
      <c r="CL52" s="22">
        <f>ROUND(BT52/12*12,0)</f>
        <v>16074</v>
      </c>
      <c r="CM52" s="120">
        <v>0.23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70"/>
      <c r="DF52" s="16">
        <f>BT52/12/31*8</f>
        <v>345.6774193548387</v>
      </c>
      <c r="DG52" s="27"/>
      <c r="DH52" s="39"/>
    </row>
    <row r="53" spans="1:112" ht="15.75" customHeight="1">
      <c r="A53" s="68" t="s">
        <v>30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70"/>
      <c r="DF53" s="16"/>
      <c r="DG53" s="27"/>
      <c r="DH53" s="27"/>
    </row>
    <row r="54" spans="1:112" ht="15.75" customHeight="1">
      <c r="A54" s="140" t="s">
        <v>31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2"/>
      <c r="AS54" s="5"/>
      <c r="AT54" s="75">
        <v>1</v>
      </c>
      <c r="AU54" s="75"/>
      <c r="AV54" s="75"/>
      <c r="AW54" s="75"/>
      <c r="AX54" s="75"/>
      <c r="AY54" s="75"/>
      <c r="AZ54" s="4"/>
      <c r="BA54" s="137" t="s">
        <v>13</v>
      </c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4"/>
      <c r="BT54" s="96">
        <f>ROUND(CM54*$A$1*12,0)</f>
        <v>20966</v>
      </c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4"/>
      <c r="CL54" s="101">
        <f>ROUND(BT54/12*12,0)</f>
        <v>20966</v>
      </c>
      <c r="CM54" s="102">
        <v>0.3</v>
      </c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4"/>
      <c r="DF54" s="16"/>
      <c r="DG54" s="27"/>
      <c r="DH54" s="27"/>
    </row>
    <row r="55" spans="1:112" ht="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5"/>
      <c r="AS55" s="116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25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8"/>
      <c r="CL55" s="110"/>
      <c r="CM55" s="125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  <c r="DF55" s="16">
        <f>BT54/12/31*8</f>
        <v>450.8817204301075</v>
      </c>
      <c r="DG55" s="27"/>
      <c r="DH55" s="39">
        <f>CM54</f>
        <v>0.3</v>
      </c>
    </row>
    <row r="56" spans="1:112" ht="15.75" customHeight="1">
      <c r="A56" s="68" t="s">
        <v>32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9"/>
      <c r="DF56" s="16"/>
      <c r="DG56" s="27"/>
      <c r="DH56" s="27"/>
    </row>
    <row r="57" spans="1:112" ht="15.75" customHeight="1">
      <c r="A57" s="67" t="s">
        <v>33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132" t="s">
        <v>16</v>
      </c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4"/>
      <c r="BT57" s="96">
        <f>ROUND(CM57*$A$1*12,0)</f>
        <v>27256</v>
      </c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4"/>
      <c r="CL57" s="101">
        <f>ROUND(BT57/12*12,0)</f>
        <v>27256</v>
      </c>
      <c r="CM57" s="102">
        <v>0.39</v>
      </c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41">
        <v>2.73</v>
      </c>
      <c r="DG57" s="27"/>
      <c r="DH57" s="27"/>
    </row>
    <row r="58" spans="1:112" ht="16.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125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8"/>
      <c r="BT58" s="125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8"/>
      <c r="CL58" s="110"/>
      <c r="CM58" s="113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5"/>
      <c r="DF58" s="16">
        <f>BT57/12/31*8</f>
        <v>586.1505376344087</v>
      </c>
      <c r="DG58" s="27"/>
      <c r="DH58" s="27"/>
    </row>
    <row r="59" spans="1:112" ht="15.75" customHeight="1">
      <c r="A59" s="146" t="s">
        <v>34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32" t="s">
        <v>36</v>
      </c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4"/>
      <c r="BT59" s="96">
        <f>ROUND(CM59*$A$1*12,0)</f>
        <v>69888</v>
      </c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4"/>
      <c r="CL59" s="101">
        <f>ROUND(BT59/12*12,0)</f>
        <v>69888</v>
      </c>
      <c r="CM59" s="102">
        <v>1</v>
      </c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2"/>
      <c r="DF59" s="16"/>
      <c r="DG59" s="27"/>
      <c r="DH59" s="39">
        <f>CM57+CM59+CM61+CM63</f>
        <v>2.7300000000000004</v>
      </c>
    </row>
    <row r="60" spans="1:112" ht="30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25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8"/>
      <c r="BT60" s="125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8"/>
      <c r="CL60" s="110"/>
      <c r="CM60" s="113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5"/>
      <c r="DF60" s="16">
        <f>BT59/12/31*8</f>
        <v>1502.967741935484</v>
      </c>
      <c r="DG60" s="27"/>
      <c r="DH60" s="27"/>
    </row>
    <row r="61" spans="1:112" ht="15.75" customHeight="1">
      <c r="A61" s="146" t="s">
        <v>60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20"/>
      <c r="AT61" s="148" t="s">
        <v>53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4"/>
      <c r="BT61" s="96">
        <f>ROUND(CM61*$A$1*12,0)</f>
        <v>16074</v>
      </c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4"/>
      <c r="CL61" s="101">
        <f>ROUND(BT61/12*12,0)</f>
        <v>16074</v>
      </c>
      <c r="CM61" s="102">
        <v>0.23</v>
      </c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2"/>
      <c r="DF61" s="16"/>
      <c r="DG61" s="27"/>
      <c r="DH61" s="27"/>
    </row>
    <row r="62" spans="1:112" ht="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20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8"/>
      <c r="BT62" s="125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8"/>
      <c r="CL62" s="110"/>
      <c r="CM62" s="113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5"/>
      <c r="DF62" s="16">
        <f>BT61/12/31*8</f>
        <v>345.6774193548387</v>
      </c>
      <c r="DG62" s="27"/>
      <c r="DH62" s="27"/>
    </row>
    <row r="63" spans="1:112" ht="15.75" customHeight="1">
      <c r="A63" s="67" t="s">
        <v>61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132" t="s">
        <v>36</v>
      </c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4"/>
      <c r="BT63" s="96">
        <f>ROUND(CM63*$A$1*12,0)</f>
        <v>77576</v>
      </c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01">
        <f>ROUND(BT63/12*12,0)</f>
        <v>77576</v>
      </c>
      <c r="CM63" s="102">
        <v>1.11</v>
      </c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2"/>
      <c r="DF63" s="16"/>
      <c r="DG63" s="27"/>
      <c r="DH63" s="27"/>
    </row>
    <row r="64" spans="1:112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125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8"/>
      <c r="BT64" s="125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0"/>
      <c r="CM64" s="113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5"/>
      <c r="DF64" s="16">
        <f>BT63/12/31*8</f>
        <v>1668.3010752688174</v>
      </c>
      <c r="DG64" s="27"/>
      <c r="DH64" s="39"/>
    </row>
    <row r="65" spans="1:112" ht="15.75" customHeight="1">
      <c r="A65" s="68" t="s">
        <v>35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70"/>
      <c r="DF65" s="16"/>
      <c r="DG65" s="27"/>
      <c r="DH65" s="27"/>
    </row>
    <row r="66" spans="1:112" ht="15.75" customHeight="1">
      <c r="A66" s="67" t="s">
        <v>42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132" t="s">
        <v>16</v>
      </c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4"/>
      <c r="BT66" s="96">
        <f>ROUND(CM66*$A$1*12,0)</f>
        <v>89457</v>
      </c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4"/>
      <c r="CL66" s="101">
        <f>ROUND(BT66/12*12,0)</f>
        <v>89457</v>
      </c>
      <c r="CM66" s="102">
        <v>1.28</v>
      </c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4"/>
      <c r="DF66" s="41">
        <v>4.98</v>
      </c>
      <c r="DG66" s="27"/>
      <c r="DH66" s="27"/>
    </row>
    <row r="67" spans="1:112" ht="47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125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8"/>
      <c r="BT67" s="125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8"/>
      <c r="CL67" s="110"/>
      <c r="CM67" s="125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  <c r="DF67" s="16">
        <f>BT66/12/31*8</f>
        <v>1923.8064516129032</v>
      </c>
      <c r="DG67" s="27"/>
      <c r="DH67" s="39">
        <f>CM66+CM68+CM70+CM72+CM74</f>
        <v>4.98</v>
      </c>
    </row>
    <row r="68" spans="1:112" ht="15.75" customHeight="1">
      <c r="A68" s="146" t="s">
        <v>58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32" t="s">
        <v>16</v>
      </c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96">
        <f>ROUND(CM68*$A$1*12,0)</f>
        <v>116014</v>
      </c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/>
      <c r="CL68" s="101">
        <f>ROUND(BT68/12*12,0)</f>
        <v>116014</v>
      </c>
      <c r="CM68" s="102">
        <v>1.66</v>
      </c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4"/>
      <c r="DF68" s="16"/>
      <c r="DG68" s="27"/>
      <c r="DH68" s="27"/>
    </row>
    <row r="69" spans="1:112" ht="63.7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25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8"/>
      <c r="BT69" s="125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8"/>
      <c r="CL69" s="110"/>
      <c r="CM69" s="125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  <c r="DF69" s="16">
        <f>BT68/12/31*8</f>
        <v>2494.9247311827958</v>
      </c>
      <c r="DG69" s="27"/>
      <c r="DH69" s="27"/>
    </row>
    <row r="70" spans="1:112" ht="15.75" customHeight="1">
      <c r="A70" s="146" t="s">
        <v>39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32" t="s">
        <v>53</v>
      </c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4"/>
      <c r="BT70" s="96">
        <f>ROUND(CM70*$A$1*12,0)</f>
        <v>25859</v>
      </c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4"/>
      <c r="CL70" s="101">
        <f>ROUND(BT70/12*12,0)</f>
        <v>25859</v>
      </c>
      <c r="CM70" s="102">
        <v>0.37</v>
      </c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4"/>
      <c r="DF70" s="16"/>
      <c r="DG70" s="27"/>
      <c r="DH70" s="27"/>
    </row>
    <row r="71" spans="1:112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25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8"/>
      <c r="BT71" s="125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8"/>
      <c r="CL71" s="110"/>
      <c r="CM71" s="125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  <c r="DF71" s="16">
        <f>BT70/12/31*8</f>
        <v>556.1075268817204</v>
      </c>
      <c r="DG71" s="27"/>
      <c r="DH71" s="27"/>
    </row>
    <row r="72" spans="1:112" ht="15.75" customHeight="1">
      <c r="A72" s="67" t="s">
        <v>62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132" t="s">
        <v>16</v>
      </c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4"/>
      <c r="BT72" s="96">
        <f>ROUND(CM72*$A$1*12,0)</f>
        <v>59405</v>
      </c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4"/>
      <c r="CL72" s="101">
        <f>ROUND(BT72/12*12,0)</f>
        <v>59405</v>
      </c>
      <c r="CM72" s="102">
        <v>0.85</v>
      </c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4"/>
      <c r="DF72" s="16"/>
      <c r="DG72" s="27"/>
      <c r="DH72" s="27"/>
    </row>
    <row r="73" spans="1:112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125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8"/>
      <c r="BT73" s="125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8"/>
      <c r="CL73" s="110"/>
      <c r="CM73" s="125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  <c r="DF73" s="16">
        <f>BT72/12/31*8</f>
        <v>1277.52688172043</v>
      </c>
      <c r="DG73" s="27"/>
      <c r="DH73" s="39"/>
    </row>
    <row r="74" spans="1:113" ht="62.25" customHeight="1">
      <c r="A74" s="149" t="s">
        <v>67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1"/>
      <c r="AS74" s="71" t="s">
        <v>66</v>
      </c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71">
        <f>ROUND(CM74*A1*12,0)</f>
        <v>57308</v>
      </c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6"/>
      <c r="CL74" s="15">
        <f>BT74</f>
        <v>57308</v>
      </c>
      <c r="CM74" s="74">
        <v>0.82</v>
      </c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2"/>
      <c r="DF74" s="16"/>
      <c r="DG74" s="2"/>
      <c r="DH74" s="2"/>
      <c r="DI74" s="42"/>
    </row>
    <row r="75" spans="1:112" ht="15.75" customHeight="1">
      <c r="A75" s="88" t="s">
        <v>18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153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70"/>
      <c r="BT75" s="71">
        <f>BT24+BT26+BT30+BT32+BT34+BT36+BT40+BT43+BT45+BT52+BT54+BT57+BT63+BT66+BT72+BT68+BT70+BT59+BT61+BT50+BT51+BT38+BT28</f>
        <v>969273.8</v>
      </c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70"/>
      <c r="CL75" s="14">
        <f>CL24+CL26+CL30+CL32+CL34+CL36+CL40+CL43+CL45+CL52+CL54+CL57+CL63+CL66+CL72+CL28+CL68+CL70+CL59+CL61+CL50+CL51+CL38</f>
        <v>969274</v>
      </c>
      <c r="CM75" s="74">
        <f>CM24+CM26+CM28+CM30+CM32+CM34+CM36+CM38+CM40+CM43+CM45+CM50+CM51+CM52+CM54+CM57+CM59+CM61+CM63+CM66+CM68+CM70+CM72</f>
        <v>13.868984999999997</v>
      </c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70"/>
      <c r="DF75" s="16"/>
      <c r="DG75" s="27"/>
      <c r="DH75" s="27"/>
    </row>
    <row r="76" spans="1:112" ht="15.75" customHeight="1">
      <c r="A76" s="126" t="s">
        <v>59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70"/>
      <c r="DF76" s="16"/>
      <c r="DG76" s="27"/>
      <c r="DH76" s="27"/>
    </row>
    <row r="77" spans="1:112" ht="28.5" customHeight="1">
      <c r="A77" s="149" t="s">
        <v>70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1"/>
      <c r="AS77" s="71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70"/>
      <c r="BT77" s="71">
        <f>ROUND(CM77*$A$1*12,0)</f>
        <v>17472</v>
      </c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70"/>
      <c r="CL77" s="15">
        <f>ROUND(BT77/12*12,0)</f>
        <v>17472</v>
      </c>
      <c r="CM77" s="152">
        <v>0.25</v>
      </c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70"/>
      <c r="DF77" s="16">
        <f>BT77/12/30*8</f>
        <v>388.26666666666665</v>
      </c>
      <c r="DG77" s="27"/>
      <c r="DH77" s="39">
        <f>DH39+DH28+CM77+DH44+DH55+DH59+DH67+CN81</f>
        <v>18.918985</v>
      </c>
    </row>
    <row r="78" spans="1:112" ht="15.75" customHeight="1">
      <c r="A78" s="126" t="s">
        <v>68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9"/>
      <c r="DF78" s="16"/>
      <c r="DG78" s="29"/>
      <c r="DH78" s="29"/>
    </row>
    <row r="79" spans="1:112" ht="31.5" customHeight="1">
      <c r="A79" s="68" t="s">
        <v>101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9"/>
      <c r="AS79" s="71" t="s">
        <v>37</v>
      </c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6"/>
      <c r="BT79" s="71">
        <f>ROUND(A1*CM79*12,0)</f>
        <v>278154</v>
      </c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6"/>
      <c r="CL79" s="15">
        <f>BT79</f>
        <v>278154</v>
      </c>
      <c r="CM79" s="152">
        <v>3.98</v>
      </c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5"/>
      <c r="DF79" s="16"/>
      <c r="DG79" s="29"/>
      <c r="DH79" s="29"/>
    </row>
    <row r="80" spans="1:112" ht="0.75" customHeight="1">
      <c r="A80" s="6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71" t="s">
        <v>37</v>
      </c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6"/>
      <c r="BT80" s="71">
        <f>ROUND(A1*CN80*12,0)</f>
        <v>0</v>
      </c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6"/>
      <c r="CL80" s="15">
        <f>BT80</f>
        <v>0</v>
      </c>
      <c r="CM80" s="43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6"/>
      <c r="DF80" s="16"/>
      <c r="DG80" s="29"/>
      <c r="DH80" s="29"/>
    </row>
    <row r="81" spans="1:112" ht="15.75" customHeight="1">
      <c r="A81" s="68" t="s">
        <v>69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71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6"/>
      <c r="BT81" s="71">
        <f>BT79+BT80</f>
        <v>278154</v>
      </c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6"/>
      <c r="CL81" s="15">
        <f>CL79+CL80</f>
        <v>278154</v>
      </c>
      <c r="CM81" s="43"/>
      <c r="CN81" s="119">
        <f>CM79+CN80</f>
        <v>3.98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6"/>
      <c r="DF81" s="16"/>
      <c r="DG81" s="29"/>
      <c r="DH81" s="39">
        <f>CM79+CN80</f>
        <v>3.98</v>
      </c>
    </row>
    <row r="82" spans="1:112" ht="15.75" customHeight="1">
      <c r="A82" s="158" t="s">
        <v>43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4"/>
      <c r="DF82" s="16"/>
      <c r="DG82" s="27"/>
      <c r="DH82" s="27"/>
    </row>
    <row r="83" spans="1:112" ht="15.75" customHeight="1">
      <c r="A83" s="67" t="s">
        <v>46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12"/>
      <c r="AT83" s="148" t="s">
        <v>37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4"/>
      <c r="BT83" s="96">
        <f>ROUND(CM83*$A$1*12,0)</f>
        <v>85263</v>
      </c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01">
        <f>ROUND(BT83/12*12,0)</f>
        <v>85263</v>
      </c>
      <c r="CM83" s="102">
        <v>1.22</v>
      </c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4"/>
      <c r="DF83" s="16"/>
      <c r="DG83" s="27"/>
      <c r="DH83" s="27"/>
    </row>
    <row r="84" spans="1:112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13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8"/>
      <c r="BT84" s="125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0"/>
      <c r="CM84" s="125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  <c r="DF84" s="16">
        <f>BT83/12/30*8</f>
        <v>1894.7333333333333</v>
      </c>
      <c r="DG84" s="27"/>
      <c r="DH84" s="27"/>
    </row>
    <row r="85" spans="1:112" ht="15.75" customHeight="1">
      <c r="A85" s="67" t="s">
        <v>47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71" t="s">
        <v>37</v>
      </c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70"/>
      <c r="BT85" s="71">
        <f>ROUND(CM85*$A$1*12,0)</f>
        <v>19569</v>
      </c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6"/>
      <c r="CL85" s="15">
        <f>ROUND(BT85/12*12,0)</f>
        <v>19569</v>
      </c>
      <c r="CM85" s="120">
        <v>0.28</v>
      </c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70"/>
      <c r="DF85" s="16">
        <f>BT85/12/30*8</f>
        <v>434.8666666666667</v>
      </c>
      <c r="DG85" s="27"/>
      <c r="DH85" s="27"/>
    </row>
    <row r="86" spans="1:112" ht="35.25" customHeight="1">
      <c r="A86" s="67" t="s">
        <v>48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7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70"/>
      <c r="BT86" s="71">
        <f>BT83+BT85</f>
        <v>104832</v>
      </c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6"/>
      <c r="CL86" s="15">
        <f>CL83+CL85</f>
        <v>104832</v>
      </c>
      <c r="CM86" s="156">
        <f>CM83+CM85</f>
        <v>1.5</v>
      </c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70"/>
      <c r="DF86" s="41"/>
      <c r="DG86" s="27"/>
      <c r="DH86" s="27"/>
    </row>
    <row r="87" spans="1:112" ht="15.75" customHeight="1">
      <c r="A87" s="68" t="s">
        <v>51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70"/>
      <c r="AS87" s="71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8"/>
      <c r="CL87" s="15">
        <f>CL75+CL86+CL77+CL81</f>
        <v>1369732</v>
      </c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8"/>
      <c r="DF87" s="16"/>
      <c r="DG87" s="27"/>
      <c r="DH87" s="27"/>
    </row>
    <row r="88" spans="1:112" ht="15">
      <c r="A88" s="2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33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16"/>
      <c r="DG88" s="27"/>
      <c r="DH88" s="27"/>
    </row>
    <row r="89" spans="1:112" ht="15">
      <c r="A89" s="2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33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16"/>
      <c r="DG89" s="27"/>
      <c r="DH89" s="27"/>
    </row>
    <row r="90" spans="1:1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9"/>
      <c r="DG90" s="27"/>
      <c r="DH90" s="27"/>
    </row>
    <row r="91" spans="1:112" ht="15">
      <c r="A91" s="29"/>
      <c r="B91" s="29"/>
      <c r="C91" s="29"/>
      <c r="D91" s="29"/>
      <c r="E91" s="29"/>
      <c r="F91" s="2"/>
      <c r="G91" s="2"/>
      <c r="H91" s="2" t="s">
        <v>65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 t="s">
        <v>64</v>
      </c>
      <c r="CM91" s="2"/>
      <c r="CN91" s="2"/>
      <c r="CO91" s="2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7"/>
      <c r="DH91" s="27"/>
    </row>
    <row r="92" spans="1:1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9"/>
      <c r="DG92" s="27"/>
      <c r="DH92" s="27"/>
    </row>
  </sheetData>
  <sheetProtection/>
  <mergeCells count="192">
    <mergeCell ref="A82:DE82"/>
    <mergeCell ref="A83:AR84"/>
    <mergeCell ref="AT83:BS84"/>
    <mergeCell ref="AS74:BS74"/>
    <mergeCell ref="BT75:CK75"/>
    <mergeCell ref="BT80:CK80"/>
    <mergeCell ref="CM86:DE86"/>
    <mergeCell ref="A87:AR87"/>
    <mergeCell ref="AS87:BS87"/>
    <mergeCell ref="A86:AR86"/>
    <mergeCell ref="AS86:BS86"/>
    <mergeCell ref="BT86:CK86"/>
    <mergeCell ref="A85:AR85"/>
    <mergeCell ref="AS85:BS85"/>
    <mergeCell ref="BT85:CK85"/>
    <mergeCell ref="CM85:DE85"/>
    <mergeCell ref="A74:AR74"/>
    <mergeCell ref="A76:DE76"/>
    <mergeCell ref="AS80:BS80"/>
    <mergeCell ref="BT83:CK84"/>
    <mergeCell ref="CL83:CL84"/>
    <mergeCell ref="CM83:DE84"/>
    <mergeCell ref="CL70:CL71"/>
    <mergeCell ref="CM75:DE75"/>
    <mergeCell ref="CM72:DE73"/>
    <mergeCell ref="CL72:CL73"/>
    <mergeCell ref="BT70:CK71"/>
    <mergeCell ref="AS72:BS73"/>
    <mergeCell ref="BT72:CK73"/>
    <mergeCell ref="CM74:DE74"/>
    <mergeCell ref="BT74:CK74"/>
    <mergeCell ref="A72:AR73"/>
    <mergeCell ref="AS77:BS77"/>
    <mergeCell ref="BT77:CK77"/>
    <mergeCell ref="A75:AR75"/>
    <mergeCell ref="AS75:BS75"/>
    <mergeCell ref="CN80:DE80"/>
    <mergeCell ref="AS79:BS79"/>
    <mergeCell ref="BT79:CK79"/>
    <mergeCell ref="CM79:DE79"/>
    <mergeCell ref="A80:AR80"/>
    <mergeCell ref="BT68:CK69"/>
    <mergeCell ref="CL63:CL64"/>
    <mergeCell ref="CM63:DE64"/>
    <mergeCell ref="CM68:DE69"/>
    <mergeCell ref="CL66:CL67"/>
    <mergeCell ref="A79:AR79"/>
    <mergeCell ref="A77:AR77"/>
    <mergeCell ref="A78:DE78"/>
    <mergeCell ref="CM77:DE77"/>
    <mergeCell ref="AS70:BS71"/>
    <mergeCell ref="A66:AR67"/>
    <mergeCell ref="CM57:DE58"/>
    <mergeCell ref="A61:AR62"/>
    <mergeCell ref="AT61:BS62"/>
    <mergeCell ref="CM70:DE71"/>
    <mergeCell ref="A70:AR71"/>
    <mergeCell ref="CM61:DE62"/>
    <mergeCell ref="CL68:CL69"/>
    <mergeCell ref="A68:AR69"/>
    <mergeCell ref="AS68:BS69"/>
    <mergeCell ref="CL61:CL62"/>
    <mergeCell ref="BT61:CK62"/>
    <mergeCell ref="CL57:CL58"/>
    <mergeCell ref="CM66:DE67"/>
    <mergeCell ref="A63:AR64"/>
    <mergeCell ref="AS63:BS64"/>
    <mergeCell ref="BT63:CK64"/>
    <mergeCell ref="AS66:BS67"/>
    <mergeCell ref="BT66:CK67"/>
    <mergeCell ref="A65:DE65"/>
    <mergeCell ref="AT54:AY54"/>
    <mergeCell ref="CM59:DE60"/>
    <mergeCell ref="A56:DE56"/>
    <mergeCell ref="AS57:BS58"/>
    <mergeCell ref="BT57:CK58"/>
    <mergeCell ref="A57:AR58"/>
    <mergeCell ref="A59:AR60"/>
    <mergeCell ref="AS59:BS60"/>
    <mergeCell ref="BT59:CK60"/>
    <mergeCell ref="CL59:CL60"/>
    <mergeCell ref="A51:AR51"/>
    <mergeCell ref="AS51:BS51"/>
    <mergeCell ref="BT51:CK51"/>
    <mergeCell ref="CM51:DE51"/>
    <mergeCell ref="A52:AR52"/>
    <mergeCell ref="BA54:BS54"/>
    <mergeCell ref="BT54:CK55"/>
    <mergeCell ref="AS55:BS55"/>
    <mergeCell ref="A53:DE53"/>
    <mergeCell ref="A54:AR55"/>
    <mergeCell ref="CM54:DE55"/>
    <mergeCell ref="DF45:DF49"/>
    <mergeCell ref="CL45:CL49"/>
    <mergeCell ref="CL43:CL44"/>
    <mergeCell ref="AS45:BS49"/>
    <mergeCell ref="CM45:DE49"/>
    <mergeCell ref="AT52:BS52"/>
    <mergeCell ref="BT52:CK52"/>
    <mergeCell ref="CM52:DE52"/>
    <mergeCell ref="CL54:CL55"/>
    <mergeCell ref="CM40:DE41"/>
    <mergeCell ref="A50:AR50"/>
    <mergeCell ref="AT50:BS50"/>
    <mergeCell ref="BT50:CK50"/>
    <mergeCell ref="CM50:DE50"/>
    <mergeCell ref="A45:AR49"/>
    <mergeCell ref="AS40:BS41"/>
    <mergeCell ref="BT40:CK41"/>
    <mergeCell ref="BA43:BS43"/>
    <mergeCell ref="AS44:BS44"/>
    <mergeCell ref="BT45:CK49"/>
    <mergeCell ref="A42:DE42"/>
    <mergeCell ref="A43:AR44"/>
    <mergeCell ref="AT43:AY43"/>
    <mergeCell ref="CM43:DE44"/>
    <mergeCell ref="BT43:CK44"/>
    <mergeCell ref="CM34:DE35"/>
    <mergeCell ref="AS35:BS35"/>
    <mergeCell ref="A38:AR39"/>
    <mergeCell ref="AS38:BS39"/>
    <mergeCell ref="BT38:CK39"/>
    <mergeCell ref="AS36:BS37"/>
    <mergeCell ref="CM36:DE37"/>
    <mergeCell ref="CM38:DE39"/>
    <mergeCell ref="AT30:AY30"/>
    <mergeCell ref="BT30:CK31"/>
    <mergeCell ref="BT36:CK37"/>
    <mergeCell ref="CL36:CL37"/>
    <mergeCell ref="A40:AR41"/>
    <mergeCell ref="CL34:CL35"/>
    <mergeCell ref="CL40:CL41"/>
    <mergeCell ref="G19:DE19"/>
    <mergeCell ref="A26:AR27"/>
    <mergeCell ref="AT26:AY26"/>
    <mergeCell ref="BT26:CK27"/>
    <mergeCell ref="CL26:CL27"/>
    <mergeCell ref="CL38:CL39"/>
    <mergeCell ref="A36:AR37"/>
    <mergeCell ref="A34:AR35"/>
    <mergeCell ref="AT34:AY34"/>
    <mergeCell ref="BT34:CK35"/>
    <mergeCell ref="BT21:CK21"/>
    <mergeCell ref="CM21:DE21"/>
    <mergeCell ref="A17:DE17"/>
    <mergeCell ref="A21:AR21"/>
    <mergeCell ref="AS21:BS21"/>
    <mergeCell ref="CM32:DE33"/>
    <mergeCell ref="BT32:CK33"/>
    <mergeCell ref="CL32:CL33"/>
    <mergeCell ref="AT32:AY32"/>
    <mergeCell ref="AS33:BS33"/>
    <mergeCell ref="AZ6:DE6"/>
    <mergeCell ref="CM24:DE25"/>
    <mergeCell ref="AS25:BS25"/>
    <mergeCell ref="A22:DE22"/>
    <mergeCell ref="A23:DE23"/>
    <mergeCell ref="A24:AR25"/>
    <mergeCell ref="AT24:AY24"/>
    <mergeCell ref="BT24:CK25"/>
    <mergeCell ref="CL24:CL25"/>
    <mergeCell ref="A15:DE15"/>
    <mergeCell ref="AZ2:DE2"/>
    <mergeCell ref="AZ3:DE3"/>
    <mergeCell ref="AZ4:DE4"/>
    <mergeCell ref="AZ5:DE5"/>
    <mergeCell ref="CM26:DE27"/>
    <mergeCell ref="AZ7:DE7"/>
    <mergeCell ref="AZ8:DE8"/>
    <mergeCell ref="AZ10:DE10"/>
    <mergeCell ref="AZ9:DE9"/>
    <mergeCell ref="BH11:BL11"/>
    <mergeCell ref="BP11:CN11"/>
    <mergeCell ref="CO11:CT11"/>
    <mergeCell ref="CU11:CW11"/>
    <mergeCell ref="BP12:CN12"/>
    <mergeCell ref="CM28:DE28"/>
    <mergeCell ref="A28:AR28"/>
    <mergeCell ref="AS28:BS28"/>
    <mergeCell ref="BT28:CK28"/>
    <mergeCell ref="A16:DE16"/>
    <mergeCell ref="A18:DE18"/>
    <mergeCell ref="A29:DE29"/>
    <mergeCell ref="A32:AR33"/>
    <mergeCell ref="CL30:CL31"/>
    <mergeCell ref="CM30:DE31"/>
    <mergeCell ref="AS31:BS31"/>
    <mergeCell ref="A81:AR81"/>
    <mergeCell ref="AS81:BS81"/>
    <mergeCell ref="BT81:CK81"/>
    <mergeCell ref="CN81:DE81"/>
    <mergeCell ref="A30:AR31"/>
  </mergeCells>
  <printOptions/>
  <pageMargins left="0.6299212598425197" right="0.2362204724409449" top="0.7480314960629921" bottom="0.7480314960629921" header="0.31496062992125984" footer="0.31496062992125984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Пользователь Windows</cp:lastModifiedBy>
  <cp:lastPrinted>2023-02-28T02:37:53Z</cp:lastPrinted>
  <dcterms:created xsi:type="dcterms:W3CDTF">2006-02-15T07:39:53Z</dcterms:created>
  <dcterms:modified xsi:type="dcterms:W3CDTF">2023-02-28T02:38:01Z</dcterms:modified>
  <cp:category/>
  <cp:version/>
  <cp:contentType/>
  <cp:contentStatus/>
</cp:coreProperties>
</file>